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uter\Desktop\TUDO DESKTOP\DOCUMENTOS\CHAMAMENTO 2021\PLANO DE TRABALHO 2022\"/>
    </mc:Choice>
  </mc:AlternateContent>
  <bookViews>
    <workbookView xWindow="-120" yWindow="0" windowWidth="20730" windowHeight="11040" activeTab="7"/>
  </bookViews>
  <sheets>
    <sheet name="RH CLT" sheetId="7" r:id="rId1"/>
    <sheet name="consumo" sheetId="1" r:id="rId2"/>
    <sheet name="rh" sheetId="2" r:id="rId3"/>
    <sheet name="terceiro" sheetId="3" r:id="rId4"/>
    <sheet name="util" sheetId="4" r:id="rId5"/>
    <sheet name="quadro" sheetId="5" r:id="rId6"/>
    <sheet name="total" sheetId="6" r:id="rId7"/>
    <sheet name="Rascunho" sheetId="8" r:id="rId8"/>
  </sheets>
  <definedNames>
    <definedName name="_xlnm.Print_Area" localSheetId="0">'RH CLT'!$A$16:$K$28</definedName>
  </definedNames>
  <calcPr calcId="152511"/>
</workbook>
</file>

<file path=xl/calcChain.xml><?xml version="1.0" encoding="utf-8"?>
<calcChain xmlns="http://schemas.openxmlformats.org/spreadsheetml/2006/main">
  <c r="J74" i="8" l="1"/>
  <c r="F74" i="8"/>
  <c r="J68" i="8"/>
  <c r="F69" i="8"/>
  <c r="F27" i="8" l="1"/>
  <c r="G27" i="8" s="1"/>
  <c r="E29" i="8"/>
  <c r="J51" i="8"/>
  <c r="K51" i="8" s="1"/>
  <c r="M51" i="8" s="1"/>
  <c r="K52" i="8"/>
  <c r="M52" i="8" s="1"/>
  <c r="D56" i="8"/>
  <c r="E38" i="8"/>
  <c r="L54" i="8" l="1"/>
  <c r="K53" i="8"/>
  <c r="M53" i="8" s="1"/>
  <c r="M56" i="8" s="1"/>
  <c r="J56" i="8"/>
  <c r="K55" i="8"/>
  <c r="H56" i="8"/>
  <c r="I55" i="8"/>
  <c r="I56" i="8" s="1"/>
  <c r="G55" i="8"/>
  <c r="G56" i="8" s="1"/>
  <c r="F56" i="8"/>
  <c r="E52" i="8"/>
  <c r="L52" i="8" s="1"/>
  <c r="E51" i="8"/>
  <c r="L51" i="8" s="1"/>
  <c r="P56" i="8"/>
  <c r="L55" i="8" l="1"/>
  <c r="K56" i="8"/>
  <c r="E56" i="8"/>
  <c r="P38" i="8"/>
  <c r="E31" i="8" l="1"/>
  <c r="K36" i="8"/>
  <c r="I36" i="8"/>
  <c r="J36" i="8" s="1"/>
  <c r="L36" i="8" l="1"/>
  <c r="M36" i="8" s="1"/>
  <c r="K28" i="8"/>
  <c r="I28" i="8"/>
  <c r="F28" i="8"/>
  <c r="G28" i="8" s="1"/>
  <c r="K27" i="8"/>
  <c r="I27" i="8"/>
  <c r="E16" i="8"/>
  <c r="I16" i="8" s="1"/>
  <c r="E15" i="8"/>
  <c r="K15" i="8" s="1"/>
  <c r="E9" i="8"/>
  <c r="K8" i="8"/>
  <c r="I8" i="8"/>
  <c r="F8" i="8"/>
  <c r="K7" i="8"/>
  <c r="I7" i="8"/>
  <c r="J7" i="8" s="1"/>
  <c r="F7" i="8"/>
  <c r="G7" i="8" s="1"/>
  <c r="I29" i="8" l="1"/>
  <c r="I31" i="8" s="1"/>
  <c r="K29" i="8"/>
  <c r="K31" i="8" s="1"/>
  <c r="F29" i="8"/>
  <c r="F31" i="8" s="1"/>
  <c r="K9" i="8"/>
  <c r="K16" i="8"/>
  <c r="K17" i="8" s="1"/>
  <c r="K19" i="8" s="1"/>
  <c r="F37" i="8"/>
  <c r="G37" i="8" s="1"/>
  <c r="E17" i="8"/>
  <c r="E19" i="8" s="1"/>
  <c r="I37" i="8"/>
  <c r="J37" i="8" s="1"/>
  <c r="F9" i="8"/>
  <c r="F15" i="8"/>
  <c r="G15" i="8" s="1"/>
  <c r="K37" i="8"/>
  <c r="K38" i="8" s="1"/>
  <c r="K40" i="8" s="1"/>
  <c r="I15" i="8"/>
  <c r="J15" i="8" s="1"/>
  <c r="J28" i="8"/>
  <c r="L28" i="8" s="1"/>
  <c r="I9" i="8"/>
  <c r="G29" i="8"/>
  <c r="G31" i="8" s="1"/>
  <c r="F36" i="8"/>
  <c r="J27" i="8"/>
  <c r="E40" i="8"/>
  <c r="J16" i="8"/>
  <c r="G8" i="8"/>
  <c r="G9" i="8" s="1"/>
  <c r="L7" i="8"/>
  <c r="M7" i="8" s="1"/>
  <c r="N7" i="8" s="1"/>
  <c r="J8" i="8"/>
  <c r="F16" i="8"/>
  <c r="G16" i="8" s="1"/>
  <c r="E9" i="3"/>
  <c r="M28" i="8" l="1"/>
  <c r="N28" i="8" s="1"/>
  <c r="G17" i="8"/>
  <c r="G19" i="8" s="1"/>
  <c r="L27" i="8"/>
  <c r="M27" i="8" s="1"/>
  <c r="I17" i="8"/>
  <c r="I19" i="8" s="1"/>
  <c r="F38" i="8"/>
  <c r="F40" i="8" s="1"/>
  <c r="F17" i="8"/>
  <c r="F19" i="8" s="1"/>
  <c r="L16" i="8"/>
  <c r="M16" i="8" s="1"/>
  <c r="N16" i="8" s="1"/>
  <c r="G36" i="8"/>
  <c r="N36" i="8" s="1"/>
  <c r="J29" i="8"/>
  <c r="J31" i="8" s="1"/>
  <c r="L37" i="8"/>
  <c r="M37" i="8" s="1"/>
  <c r="N37" i="8" s="1"/>
  <c r="J38" i="8"/>
  <c r="J40" i="8" s="1"/>
  <c r="I38" i="8"/>
  <c r="I40" i="8" s="1"/>
  <c r="J17" i="8"/>
  <c r="J19" i="8" s="1"/>
  <c r="J9" i="8"/>
  <c r="L8" i="8"/>
  <c r="L9" i="8" s="1"/>
  <c r="L15" i="8"/>
  <c r="C15" i="5"/>
  <c r="D12" i="1"/>
  <c r="I12" i="1" s="1"/>
  <c r="F10" i="1"/>
  <c r="N27" i="8" l="1"/>
  <c r="N29" i="8" s="1"/>
  <c r="N31" i="8" s="1"/>
  <c r="N38" i="8"/>
  <c r="P42" i="8" s="1"/>
  <c r="L17" i="8"/>
  <c r="L19" i="8" s="1"/>
  <c r="M29" i="8"/>
  <c r="M31" i="8" s="1"/>
  <c r="G38" i="8"/>
  <c r="G40" i="8" s="1"/>
  <c r="L29" i="8"/>
  <c r="L31" i="8" s="1"/>
  <c r="M15" i="8"/>
  <c r="M17" i="8" s="1"/>
  <c r="M19" i="8" s="1"/>
  <c r="L38" i="8"/>
  <c r="L40" i="8" s="1"/>
  <c r="M8" i="8"/>
  <c r="M9" i="8" s="1"/>
  <c r="E12" i="4"/>
  <c r="H13" i="3"/>
  <c r="C13" i="3"/>
  <c r="C13" i="1"/>
  <c r="G13" i="1"/>
  <c r="G15" i="5"/>
  <c r="E15" i="5"/>
  <c r="H13" i="5"/>
  <c r="I13" i="5" s="1"/>
  <c r="I12" i="3"/>
  <c r="J12" i="3" s="1"/>
  <c r="J13" i="3" s="1"/>
  <c r="N40" i="8" l="1"/>
  <c r="N15" i="8"/>
  <c r="N17" i="8" s="1"/>
  <c r="N19" i="8" s="1"/>
  <c r="N8" i="8"/>
  <c r="N9" i="8" s="1"/>
  <c r="M38" i="8"/>
  <c r="M40" i="8" s="1"/>
  <c r="I13" i="3"/>
  <c r="C12" i="2"/>
  <c r="E11" i="2"/>
  <c r="K11" i="2" s="1"/>
  <c r="L11" i="2"/>
  <c r="D11" i="1" l="1"/>
  <c r="D10" i="1"/>
  <c r="D13" i="1" s="1"/>
  <c r="L10" i="2"/>
  <c r="L9" i="2"/>
  <c r="L12" i="2" s="1"/>
  <c r="D10" i="5"/>
  <c r="I10" i="5" s="1"/>
  <c r="H14" i="5"/>
  <c r="D11" i="5"/>
  <c r="H9" i="4"/>
  <c r="I9" i="4" s="1"/>
  <c r="D10" i="4"/>
  <c r="I10" i="4" s="1"/>
  <c r="F11" i="4"/>
  <c r="H10" i="1"/>
  <c r="D14" i="5"/>
  <c r="I14" i="5" s="1"/>
  <c r="F14" i="5"/>
  <c r="F11" i="5"/>
  <c r="D9" i="5"/>
  <c r="F9" i="5"/>
  <c r="H11" i="5"/>
  <c r="F11" i="6"/>
  <c r="F7" i="6"/>
  <c r="E12" i="6"/>
  <c r="E13" i="6" s="1"/>
  <c r="E8" i="6"/>
  <c r="E9" i="6" s="1"/>
  <c r="E10" i="6" s="1"/>
  <c r="F10" i="6" s="1"/>
  <c r="D12" i="6"/>
  <c r="D13" i="6" s="1"/>
  <c r="D14" i="6" s="1"/>
  <c r="D8" i="6"/>
  <c r="D9" i="6" s="1"/>
  <c r="D10" i="6" s="1"/>
  <c r="C11" i="6"/>
  <c r="C12" i="6"/>
  <c r="C13" i="6" s="1"/>
  <c r="C14" i="6" s="1"/>
  <c r="C8" i="6"/>
  <c r="C9" i="6" s="1"/>
  <c r="F11" i="3"/>
  <c r="G11" i="3" s="1"/>
  <c r="F10" i="3"/>
  <c r="G10" i="3"/>
  <c r="G12" i="4"/>
  <c r="D12" i="4"/>
  <c r="C12" i="4"/>
  <c r="E9" i="2"/>
  <c r="I10" i="1" l="1"/>
  <c r="H13" i="1"/>
  <c r="I9" i="5"/>
  <c r="I11" i="5"/>
  <c r="H15" i="5"/>
  <c r="I11" i="4"/>
  <c r="I12" i="4" s="1"/>
  <c r="F12" i="4"/>
  <c r="G9" i="3"/>
  <c r="G13" i="3" s="1"/>
  <c r="F13" i="3"/>
  <c r="I11" i="1"/>
  <c r="D15" i="5"/>
  <c r="F15" i="5"/>
  <c r="E14" i="6"/>
  <c r="F14" i="6" s="1"/>
  <c r="F13" i="6"/>
  <c r="D15" i="6"/>
  <c r="F12" i="6"/>
  <c r="C15" i="6"/>
  <c r="H12" i="4"/>
  <c r="I13" i="1" l="1"/>
  <c r="I15" i="5"/>
  <c r="E15" i="6"/>
  <c r="F15" i="6" s="1"/>
  <c r="C22" i="7"/>
  <c r="C21" i="7"/>
  <c r="D21" i="7" s="1"/>
  <c r="E13" i="1" l="1"/>
  <c r="F13" i="1"/>
  <c r="E10" i="2"/>
  <c r="K9" i="2"/>
  <c r="D11" i="3"/>
  <c r="E11" i="3" s="1"/>
  <c r="D10" i="3"/>
  <c r="D13" i="3" s="1"/>
  <c r="K10" i="2" l="1"/>
  <c r="E12" i="2"/>
  <c r="K12" i="2"/>
  <c r="E10" i="3"/>
  <c r="E13" i="3" s="1"/>
  <c r="F22" i="7"/>
  <c r="H21" i="7"/>
  <c r="F21" i="7"/>
  <c r="E21" i="7"/>
  <c r="C23" i="7"/>
  <c r="C25" i="7" s="1"/>
  <c r="C9" i="7"/>
  <c r="H8" i="7"/>
  <c r="F8" i="7"/>
  <c r="D8" i="7"/>
  <c r="H7" i="7"/>
  <c r="F7" i="7"/>
  <c r="D7" i="7"/>
  <c r="E7" i="7" s="1"/>
  <c r="G21" i="7" l="1"/>
  <c r="I21" i="7" s="1"/>
  <c r="J21" i="7" s="1"/>
  <c r="K21" i="7" s="1"/>
  <c r="D9" i="7"/>
  <c r="E8" i="7"/>
  <c r="E9" i="7" s="1"/>
  <c r="H9" i="7"/>
  <c r="F9" i="7"/>
  <c r="G22" i="7"/>
  <c r="G7" i="7"/>
  <c r="I7" i="7" s="1"/>
  <c r="J7" i="7" s="1"/>
  <c r="K7" i="7" s="1"/>
  <c r="D22" i="7"/>
  <c r="E22" i="7" s="1"/>
  <c r="E23" i="7" s="1"/>
  <c r="E25" i="7" s="1"/>
  <c r="H22" i="7"/>
  <c r="H23" i="7" s="1"/>
  <c r="H25" i="7" s="1"/>
  <c r="F23" i="7"/>
  <c r="F25" i="7" s="1"/>
  <c r="G8" i="7"/>
  <c r="I22" i="7" l="1"/>
  <c r="J22" i="7" s="1"/>
  <c r="K22" i="7" s="1"/>
  <c r="K23" i="7" s="1"/>
  <c r="G23" i="7"/>
  <c r="G25" i="7" s="1"/>
  <c r="G9" i="7"/>
  <c r="I8" i="7"/>
  <c r="I9" i="7" s="1"/>
  <c r="D23" i="7"/>
  <c r="D25" i="7" s="1"/>
  <c r="I23" i="7" l="1"/>
  <c r="I25" i="7" s="1"/>
  <c r="J8" i="7"/>
  <c r="J23" i="7"/>
  <c r="J25" i="7" s="1"/>
  <c r="K25" i="7"/>
  <c r="J9" i="7" l="1"/>
  <c r="K8" i="7"/>
  <c r="K9" i="7" s="1"/>
  <c r="F9" i="6"/>
  <c r="F8" i="6"/>
</calcChain>
</file>

<file path=xl/sharedStrings.xml><?xml version="1.0" encoding="utf-8"?>
<sst xmlns="http://schemas.openxmlformats.org/spreadsheetml/2006/main" count="320" uniqueCount="134">
  <si>
    <t>MATERIAL DE CONSUMO PARA O SERVIÇO</t>
  </si>
  <si>
    <t>ITEM DE DESPESA</t>
  </si>
  <si>
    <t>RECURSO MUNICIPAL</t>
  </si>
  <si>
    <t>AS. SOCIAL</t>
  </si>
  <si>
    <t>RECURSO ESTADUAL AS. SOCIAL</t>
  </si>
  <si>
    <t xml:space="preserve">RECURSO FEDERAL </t>
  </si>
  <si>
    <t>TOTAL</t>
  </si>
  <si>
    <t>VALOR</t>
  </si>
  <si>
    <t xml:space="preserve"> MENSAL</t>
  </si>
  <si>
    <t xml:space="preserve">VALOR </t>
  </si>
  <si>
    <t>MENSAL</t>
  </si>
  <si>
    <t>Gêneros Alimentícios</t>
  </si>
  <si>
    <t>Material de higiene e limpeza</t>
  </si>
  <si>
    <t>FUNCIONÁRIO</t>
  </si>
  <si>
    <t xml:space="preserve"> FGTS</t>
  </si>
  <si>
    <t>INSS</t>
  </si>
  <si>
    <t>IRRF</t>
  </si>
  <si>
    <t>PIS</t>
  </si>
  <si>
    <t>13º SALÁRIO</t>
  </si>
  <si>
    <t>VALE TRANSPORTE</t>
  </si>
  <si>
    <t>FÉRIAS</t>
  </si>
  <si>
    <t xml:space="preserve"> TOTAL POR FUNCIONÁRIO</t>
  </si>
  <si>
    <t>MATERIAL DE TERCEIROS PARA O SERVIÇO</t>
  </si>
  <si>
    <t>RECURSO MUNICIPAL  AS. SOCIAL</t>
  </si>
  <si>
    <t>RECURSO ESTADUAL  AS. SOCIAL</t>
  </si>
  <si>
    <t>RECURSO FEDERAL</t>
  </si>
  <si>
    <t>Água</t>
  </si>
  <si>
    <t>Energia</t>
  </si>
  <si>
    <t>QUADRO RESUMO DO SERVIÇO</t>
  </si>
  <si>
    <t>Recursos Humanos</t>
  </si>
  <si>
    <t>Utilidade Pública</t>
  </si>
  <si>
    <t>CRONOGRAMA DE DESEMBOLSO MENSAL</t>
  </si>
  <si>
    <t>PERÍODO</t>
  </si>
  <si>
    <t xml:space="preserve">RECURSO MUNICIPAL </t>
  </si>
  <si>
    <t xml:space="preserve">RECURSO ESTADUAL </t>
  </si>
  <si>
    <t>1º MÊS</t>
  </si>
  <si>
    <t>2º MÊS</t>
  </si>
  <si>
    <t>3º MÊS</t>
  </si>
  <si>
    <t xml:space="preserve"> </t>
  </si>
  <si>
    <t>Material de escritório/oficina</t>
  </si>
  <si>
    <t>CONTRATAÇÃO</t>
  </si>
  <si>
    <t>Recursos Humanos (CLT) FEV A MAR/2021</t>
  </si>
  <si>
    <t>FUNÇAO</t>
  </si>
  <si>
    <t>QUANTIDADE</t>
  </si>
  <si>
    <t>SALÁRIO</t>
  </si>
  <si>
    <t>FGTS MÊS</t>
  </si>
  <si>
    <t>Total</t>
  </si>
  <si>
    <t>1/3 Férias</t>
  </si>
  <si>
    <t>13º Salário</t>
  </si>
  <si>
    <t>FGTS Férias /13º</t>
  </si>
  <si>
    <t>Total Provisionado</t>
  </si>
  <si>
    <t>Valor Total</t>
  </si>
  <si>
    <t>FEV A MAR/2021</t>
  </si>
  <si>
    <t>01/12 AVOS</t>
  </si>
  <si>
    <t>( mês)</t>
  </si>
  <si>
    <t>AUXILIAR DE ESCRITORIO</t>
  </si>
  <si>
    <t>FAXINEIRO</t>
  </si>
  <si>
    <t>Monitor Terapia Ocupacional</t>
  </si>
  <si>
    <t>Coordenador Pedagogico</t>
  </si>
  <si>
    <t>A PAGAR</t>
  </si>
  <si>
    <t>RPA</t>
  </si>
  <si>
    <t>VALOR BASE</t>
  </si>
  <si>
    <t>Instrutor de Atividade Fisica</t>
  </si>
  <si>
    <t>CONTRATAÇÃO RH /RPA  - RECURSO ESTADUAL</t>
  </si>
  <si>
    <t>Recursos Humanos (CLT) Maio á Dezembro/2021</t>
  </si>
  <si>
    <t>Total por 8 meses</t>
  </si>
  <si>
    <t xml:space="preserve">TOTAL </t>
  </si>
  <si>
    <t>VALOR LÍQUIDO</t>
  </si>
  <si>
    <t>Telefone  e Internet</t>
  </si>
  <si>
    <t>Maio a Dez</t>
  </si>
  <si>
    <t xml:space="preserve"> Maio a Dez</t>
  </si>
  <si>
    <t>MAIO A DEZ</t>
  </si>
  <si>
    <t>4o. MÊS</t>
  </si>
  <si>
    <t>5o. MÊS</t>
  </si>
  <si>
    <t>6o. MÊS</t>
  </si>
  <si>
    <t>7o. MÊS</t>
  </si>
  <si>
    <t>8o. MÊS</t>
  </si>
  <si>
    <t>Genero Alimentício</t>
  </si>
  <si>
    <t>Material de Consumo Escritório/ oficina</t>
  </si>
  <si>
    <t xml:space="preserve">Material de Limpeza e Higiêne </t>
  </si>
  <si>
    <t>AUXILIAR DE LIMPEZA</t>
  </si>
  <si>
    <t>Buffet</t>
  </si>
  <si>
    <t>Mat de Serviços para Terceiro/ Buffet</t>
  </si>
  <si>
    <t xml:space="preserve"> PAGAMENTOS / UTILIDADES PÚBLICAS</t>
  </si>
  <si>
    <t>Monitor de Artesanato</t>
  </si>
  <si>
    <t xml:space="preserve"> SETEMBRO Á DEZEMBRO </t>
  </si>
  <si>
    <t>Qtde</t>
  </si>
  <si>
    <t>Vale Refeição</t>
  </si>
  <si>
    <t>Total por 9 meses</t>
  </si>
  <si>
    <t>Total por 3 meses</t>
  </si>
  <si>
    <t>Salario familia</t>
  </si>
  <si>
    <t>JANEA MAR/2022</t>
  </si>
  <si>
    <t>Recursos Humanos (CLT) JANEIRO A MAR/2022</t>
  </si>
  <si>
    <r>
      <t xml:space="preserve">Recursos Humanos (CLT)ABRIL á Dezembro/2022 </t>
    </r>
    <r>
      <rPr>
        <b/>
        <sz val="14"/>
        <color rgb="FFFF0000"/>
        <rFont val="Calibri"/>
        <family val="2"/>
        <scheme val="minor"/>
      </rPr>
      <t>COM 9% DE AUMENTO</t>
    </r>
  </si>
  <si>
    <t>40h semanais</t>
  </si>
  <si>
    <t xml:space="preserve">40h semanais </t>
  </si>
  <si>
    <t>AUXILIAR DE ESCRITORIO PLENO</t>
  </si>
  <si>
    <t>CORRETO FEITO PELA PAULA APOIO PLUS</t>
  </si>
  <si>
    <t>PREVISÃO DE CUSTOS E CRONOGRAMA DE DESEMBOLSO</t>
  </si>
  <si>
    <t xml:space="preserve">QT. </t>
  </si>
  <si>
    <t>FOLHA DE PAGAMENTO (SALÁRIOS E ENCARGOS) PERÍODO DE ABRIL DE 2022 Á DEZEMBRO DE 2022</t>
  </si>
  <si>
    <t>CARGA HORÁRIA</t>
  </si>
  <si>
    <t>PROFISSIONAL</t>
  </si>
  <si>
    <t>Recurso  Municipal - As. Social</t>
  </si>
  <si>
    <t>Valor Mensal</t>
  </si>
  <si>
    <t>Valor 9 meses</t>
  </si>
  <si>
    <t>Recurso Federal - As. Social</t>
  </si>
  <si>
    <t>SERVIÇOS GERAIS</t>
  </si>
  <si>
    <t>INSTRUTORA DE ARTESANATO</t>
  </si>
  <si>
    <t xml:space="preserve">4h semanais </t>
  </si>
  <si>
    <t>TERAPEUTA OCUPACIONAL</t>
  </si>
  <si>
    <t>2h semanais</t>
  </si>
  <si>
    <t>COORDENADORA PEDAGÓGICA</t>
  </si>
  <si>
    <t>5h semanais</t>
  </si>
  <si>
    <t>Recurso Estadual - As. Social</t>
  </si>
  <si>
    <t>Recursos Próprios</t>
  </si>
  <si>
    <t>,</t>
  </si>
  <si>
    <t xml:space="preserve">44h semanais </t>
  </si>
  <si>
    <t>44h semanais</t>
  </si>
  <si>
    <t>RECURSOS PROPRIOS</t>
  </si>
  <si>
    <t>VERBAS</t>
  </si>
  <si>
    <t>Resumo</t>
  </si>
  <si>
    <t>Municipal</t>
  </si>
  <si>
    <t>Paula</t>
  </si>
  <si>
    <t>Miriam</t>
  </si>
  <si>
    <t>Alimentos</t>
  </si>
  <si>
    <t>Mat. Esc</t>
  </si>
  <si>
    <t>Estadual</t>
  </si>
  <si>
    <t>Letícia</t>
  </si>
  <si>
    <t>Evandro</t>
  </si>
  <si>
    <t>Federal</t>
  </si>
  <si>
    <t>Material de Higiene</t>
  </si>
  <si>
    <t>Janeiro a Março 2022</t>
  </si>
  <si>
    <t>Abril á Maio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</si>
</sst>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_-[$R$-416]\ * #,##0.00_-;\-[$R$-416]\ * #,##0.00_-;_-[$R$-416]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"/>
      <family val="1"/>
    </font>
    <font>
      <sz val="12"/>
      <color theme="1"/>
      <name val="Century"/>
      <family val="1"/>
    </font>
    <font>
      <b/>
      <sz val="12"/>
      <color rgb="FF000000"/>
      <name val="Century"/>
      <family val="1"/>
    </font>
    <font>
      <sz val="12"/>
      <color rgb="FF000000"/>
      <name val="Century"/>
      <family val="1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entury"/>
      <family val="1"/>
    </font>
    <font>
      <b/>
      <sz val="10"/>
      <color theme="1"/>
      <name val="Century"/>
      <family val="1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B2B2B2"/>
      </bottom>
      <diagonal/>
    </border>
    <border>
      <left/>
      <right/>
      <top style="medium">
        <color rgb="FFB2B2B2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B2B2B2"/>
      </bottom>
      <diagonal/>
    </border>
    <border>
      <left/>
      <right style="thin">
        <color indexed="64"/>
      </right>
      <top/>
      <bottom style="medium">
        <color rgb="FFB2B2B2"/>
      </bottom>
      <diagonal/>
    </border>
    <border>
      <left style="thin">
        <color indexed="64"/>
      </left>
      <right/>
      <top style="medium">
        <color rgb="FFB2B2B2"/>
      </top>
      <bottom/>
      <diagonal/>
    </border>
    <border>
      <left/>
      <right style="thin">
        <color indexed="64"/>
      </right>
      <top style="medium">
        <color rgb="FFB2B2B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2">
    <xf numFmtId="0" fontId="0" fillId="0" borderId="0" xfId="0"/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  <xf numFmtId="164" fontId="5" fillId="0" borderId="18" xfId="0" applyNumberFormat="1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165" fontId="3" fillId="0" borderId="4" xfId="1" applyFont="1" applyBorder="1" applyAlignment="1">
      <alignment horizontal="justify" vertical="top" wrapText="1"/>
    </xf>
    <xf numFmtId="165" fontId="0" fillId="0" borderId="0" xfId="0" applyNumberFormat="1"/>
    <xf numFmtId="166" fontId="5" fillId="0" borderId="18" xfId="0" applyNumberFormat="1" applyFont="1" applyBorder="1" applyAlignment="1">
      <alignment horizontal="center" vertical="top" wrapText="1"/>
    </xf>
    <xf numFmtId="165" fontId="5" fillId="0" borderId="18" xfId="1" applyFont="1" applyBorder="1" applyAlignment="1">
      <alignment horizontal="center" vertical="top" wrapText="1"/>
    </xf>
    <xf numFmtId="165" fontId="3" fillId="0" borderId="8" xfId="1" applyFont="1" applyBorder="1" applyAlignment="1">
      <alignment horizontal="right" vertical="top" wrapText="1"/>
    </xf>
    <xf numFmtId="165" fontId="2" fillId="0" borderId="8" xfId="1" applyFont="1" applyBorder="1" applyAlignment="1">
      <alignment horizontal="right" vertical="top" wrapText="1"/>
    </xf>
    <xf numFmtId="0" fontId="2" fillId="3" borderId="4" xfId="0" applyFont="1" applyFill="1" applyBorder="1" applyAlignment="1">
      <alignment horizontal="justify" vertical="top" wrapText="1"/>
    </xf>
    <xf numFmtId="165" fontId="2" fillId="3" borderId="4" xfId="1" applyFont="1" applyFill="1" applyBorder="1" applyAlignment="1">
      <alignment horizontal="center" vertical="top" wrapText="1"/>
    </xf>
    <xf numFmtId="165" fontId="2" fillId="3" borderId="4" xfId="1" applyFont="1" applyFill="1" applyBorder="1" applyAlignment="1">
      <alignment vertical="top" wrapText="1"/>
    </xf>
    <xf numFmtId="165" fontId="2" fillId="3" borderId="8" xfId="1" applyFont="1" applyFill="1" applyBorder="1" applyAlignment="1">
      <alignment horizontal="right" vertical="top" wrapText="1"/>
    </xf>
    <xf numFmtId="166" fontId="3" fillId="0" borderId="8" xfId="1" applyNumberFormat="1" applyFont="1" applyBorder="1" applyAlignment="1">
      <alignment horizontal="right" vertical="top" wrapText="1"/>
    </xf>
    <xf numFmtId="166" fontId="3" fillId="0" borderId="4" xfId="1" applyNumberFormat="1" applyFont="1" applyBorder="1" applyAlignment="1">
      <alignment horizontal="justify" vertical="top" wrapText="1"/>
    </xf>
    <xf numFmtId="0" fontId="4" fillId="3" borderId="18" xfId="0" applyFont="1" applyFill="1" applyBorder="1" applyAlignment="1">
      <alignment horizontal="center" vertical="top" wrapText="1"/>
    </xf>
    <xf numFmtId="166" fontId="4" fillId="3" borderId="18" xfId="0" applyNumberFormat="1" applyFont="1" applyFill="1" applyBorder="1" applyAlignment="1">
      <alignment horizontal="center" vertical="top" wrapText="1"/>
    </xf>
    <xf numFmtId="0" fontId="4" fillId="3" borderId="18" xfId="0" quotePrefix="1" applyFont="1" applyFill="1" applyBorder="1" applyAlignment="1">
      <alignment horizontal="center" vertical="top" wrapText="1"/>
    </xf>
    <xf numFmtId="165" fontId="4" fillId="3" borderId="18" xfId="1" applyFont="1" applyFill="1" applyBorder="1" applyAlignment="1">
      <alignment horizontal="center" vertical="top" wrapText="1"/>
    </xf>
    <xf numFmtId="166" fontId="2" fillId="3" borderId="4" xfId="0" applyNumberFormat="1" applyFont="1" applyFill="1" applyBorder="1" applyAlignment="1">
      <alignment horizontal="center" vertical="top" wrapText="1"/>
    </xf>
    <xf numFmtId="166" fontId="2" fillId="3" borderId="4" xfId="0" applyNumberFormat="1" applyFont="1" applyFill="1" applyBorder="1" applyAlignment="1">
      <alignment vertical="top" wrapText="1"/>
    </xf>
    <xf numFmtId="8" fontId="4" fillId="3" borderId="18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165" fontId="2" fillId="0" borderId="4" xfId="1" applyFont="1" applyBorder="1" applyAlignment="1">
      <alignment horizontal="center" vertical="top" wrapText="1"/>
    </xf>
    <xf numFmtId="165" fontId="7" fillId="0" borderId="29" xfId="1" applyFont="1" applyBorder="1"/>
    <xf numFmtId="165" fontId="3" fillId="0" borderId="16" xfId="1" applyFont="1" applyBorder="1" applyAlignment="1">
      <alignment horizontal="justify" vertical="top" wrapText="1"/>
    </xf>
    <xf numFmtId="0" fontId="9" fillId="4" borderId="33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9" fontId="9" fillId="4" borderId="36" xfId="0" applyNumberFormat="1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9" fontId="10" fillId="4" borderId="36" xfId="0" applyNumberFormat="1" applyFont="1" applyFill="1" applyBorder="1" applyAlignment="1">
      <alignment horizontal="center"/>
    </xf>
    <xf numFmtId="0" fontId="10" fillId="0" borderId="37" xfId="0" applyFont="1" applyBorder="1"/>
    <xf numFmtId="0" fontId="10" fillId="0" borderId="37" xfId="0" applyFont="1" applyBorder="1" applyAlignment="1">
      <alignment horizontal="center"/>
    </xf>
    <xf numFmtId="166" fontId="11" fillId="0" borderId="37" xfId="0" applyNumberFormat="1" applyFont="1" applyBorder="1" applyAlignment="1">
      <alignment horizontal="center"/>
    </xf>
    <xf numFmtId="166" fontId="11" fillId="5" borderId="37" xfId="0" applyNumberFormat="1" applyFont="1" applyFill="1" applyBorder="1" applyAlignment="1">
      <alignment horizontal="center"/>
    </xf>
    <xf numFmtId="166" fontId="11" fillId="3" borderId="37" xfId="0" applyNumberFormat="1" applyFont="1" applyFill="1" applyBorder="1" applyAlignment="1">
      <alignment horizontal="center"/>
    </xf>
    <xf numFmtId="44" fontId="12" fillId="0" borderId="37" xfId="0" applyNumberFormat="1" applyFont="1" applyBorder="1"/>
    <xf numFmtId="0" fontId="10" fillId="0" borderId="38" xfId="0" applyFont="1" applyBorder="1"/>
    <xf numFmtId="0" fontId="10" fillId="0" borderId="38" xfId="0" applyFont="1" applyBorder="1" applyAlignment="1">
      <alignment horizontal="center"/>
    </xf>
    <xf numFmtId="166" fontId="11" fillId="0" borderId="38" xfId="0" applyNumberFormat="1" applyFont="1" applyBorder="1" applyAlignment="1">
      <alignment horizontal="center"/>
    </xf>
    <xf numFmtId="166" fontId="11" fillId="5" borderId="38" xfId="0" applyNumberFormat="1" applyFont="1" applyFill="1" applyBorder="1" applyAlignment="1">
      <alignment horizontal="center"/>
    </xf>
    <xf numFmtId="166" fontId="11" fillId="3" borderId="38" xfId="0" applyNumberFormat="1" applyFont="1" applyFill="1" applyBorder="1" applyAlignment="1">
      <alignment horizontal="center"/>
    </xf>
    <xf numFmtId="44" fontId="12" fillId="0" borderId="38" xfId="0" applyNumberFormat="1" applyFont="1" applyBorder="1"/>
    <xf numFmtId="0" fontId="10" fillId="0" borderId="39" xfId="0" applyFont="1" applyBorder="1"/>
    <xf numFmtId="0" fontId="10" fillId="0" borderId="39" xfId="0" applyFont="1" applyBorder="1" applyAlignment="1">
      <alignment horizontal="center"/>
    </xf>
    <xf numFmtId="166" fontId="10" fillId="0" borderId="39" xfId="0" applyNumberFormat="1" applyFont="1" applyBorder="1" applyAlignment="1">
      <alignment horizontal="center"/>
    </xf>
    <xf numFmtId="166" fontId="10" fillId="5" borderId="39" xfId="0" applyNumberFormat="1" applyFont="1" applyFill="1" applyBorder="1" applyAlignment="1">
      <alignment horizontal="center"/>
    </xf>
    <xf numFmtId="166" fontId="10" fillId="3" borderId="39" xfId="0" applyNumberFormat="1" applyFont="1" applyFill="1" applyBorder="1" applyAlignment="1">
      <alignment horizontal="center"/>
    </xf>
    <xf numFmtId="44" fontId="9" fillId="0" borderId="39" xfId="0" applyNumberFormat="1" applyFont="1" applyBorder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166" fontId="11" fillId="5" borderId="0" xfId="0" applyNumberFormat="1" applyFont="1" applyFill="1" applyAlignment="1">
      <alignment horizontal="center"/>
    </xf>
    <xf numFmtId="44" fontId="12" fillId="5" borderId="0" xfId="0" applyNumberFormat="1" applyFont="1" applyFill="1"/>
    <xf numFmtId="17" fontId="9" fillId="4" borderId="36" xfId="0" applyNumberFormat="1" applyFont="1" applyFill="1" applyBorder="1" applyAlignment="1">
      <alignment horizontal="center"/>
    </xf>
    <xf numFmtId="166" fontId="10" fillId="0" borderId="39" xfId="0" applyNumberFormat="1" applyFont="1" applyBorder="1"/>
    <xf numFmtId="44" fontId="10" fillId="0" borderId="39" xfId="0" applyNumberFormat="1" applyFont="1" applyBorder="1" applyAlignment="1">
      <alignment horizontal="center"/>
    </xf>
    <xf numFmtId="44" fontId="10" fillId="3" borderId="39" xfId="0" applyNumberFormat="1" applyFont="1" applyFill="1" applyBorder="1" applyAlignment="1">
      <alignment horizontal="center"/>
    </xf>
    <xf numFmtId="166" fontId="10" fillId="3" borderId="39" xfId="0" applyNumberFormat="1" applyFont="1" applyFill="1" applyBorder="1"/>
    <xf numFmtId="0" fontId="10" fillId="6" borderId="18" xfId="0" applyFont="1" applyFill="1" applyBorder="1"/>
    <xf numFmtId="0" fontId="10" fillId="6" borderId="18" xfId="0" applyFont="1" applyFill="1" applyBorder="1" applyAlignment="1">
      <alignment horizontal="center"/>
    </xf>
    <xf numFmtId="166" fontId="0" fillId="6" borderId="18" xfId="0" applyNumberFormat="1" applyFill="1" applyBorder="1"/>
    <xf numFmtId="44" fontId="0" fillId="6" borderId="18" xfId="0" applyNumberFormat="1" applyFill="1" applyBorder="1"/>
    <xf numFmtId="166" fontId="6" fillId="3" borderId="18" xfId="0" applyNumberFormat="1" applyFont="1" applyFill="1" applyBorder="1"/>
    <xf numFmtId="44" fontId="0" fillId="6" borderId="40" xfId="0" applyNumberFormat="1" applyFill="1" applyBorder="1"/>
    <xf numFmtId="44" fontId="0" fillId="6" borderId="41" xfId="0" applyNumberFormat="1" applyFill="1" applyBorder="1"/>
    <xf numFmtId="44" fontId="0" fillId="0" borderId="0" xfId="0" applyNumberFormat="1"/>
    <xf numFmtId="0" fontId="3" fillId="0" borderId="5" xfId="0" applyFont="1" applyBorder="1" applyAlignment="1">
      <alignment horizontal="justify" vertical="top" wrapText="1"/>
    </xf>
    <xf numFmtId="0" fontId="2" fillId="3" borderId="18" xfId="0" applyFont="1" applyFill="1" applyBorder="1" applyAlignment="1">
      <alignment horizontal="justify" vertical="top" wrapText="1"/>
    </xf>
    <xf numFmtId="166" fontId="2" fillId="3" borderId="18" xfId="1" applyNumberFormat="1" applyFont="1" applyFill="1" applyBorder="1" applyAlignment="1">
      <alignment horizontal="center" vertical="top" wrapText="1"/>
    </xf>
    <xf numFmtId="166" fontId="2" fillId="3" borderId="18" xfId="1" applyNumberFormat="1" applyFont="1" applyFill="1" applyBorder="1" applyAlignment="1">
      <alignment vertical="top" wrapText="1"/>
    </xf>
    <xf numFmtId="166" fontId="2" fillId="3" borderId="18" xfId="1" applyNumberFormat="1" applyFont="1" applyFill="1" applyBorder="1" applyAlignment="1">
      <alignment horizontal="right" vertical="top" wrapText="1"/>
    </xf>
    <xf numFmtId="44" fontId="3" fillId="0" borderId="44" xfId="0" applyNumberFormat="1" applyFont="1" applyBorder="1" applyAlignment="1">
      <alignment horizontal="justify" vertical="top" wrapText="1"/>
    </xf>
    <xf numFmtId="165" fontId="3" fillId="0" borderId="45" xfId="1" applyFont="1" applyBorder="1" applyAlignment="1">
      <alignment horizontal="justify" vertical="top" wrapText="1"/>
    </xf>
    <xf numFmtId="165" fontId="2" fillId="3" borderId="42" xfId="1" applyFont="1" applyFill="1" applyBorder="1" applyAlignment="1">
      <alignment vertical="top" wrapText="1"/>
    </xf>
    <xf numFmtId="44" fontId="6" fillId="6" borderId="18" xfId="0" applyNumberFormat="1" applyFont="1" applyFill="1" applyBorder="1"/>
    <xf numFmtId="9" fontId="0" fillId="0" borderId="0" xfId="0" applyNumberFormat="1"/>
    <xf numFmtId="165" fontId="3" fillId="0" borderId="5" xfId="1" applyFont="1" applyBorder="1" applyAlignment="1">
      <alignment horizontal="justify" vertical="top" wrapText="1"/>
    </xf>
    <xf numFmtId="165" fontId="2" fillId="3" borderId="18" xfId="1" applyFont="1" applyFill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44" fontId="3" fillId="0" borderId="8" xfId="0" applyNumberFormat="1" applyFont="1" applyBorder="1" applyAlignment="1">
      <alignment horizontal="right" vertical="top" wrapText="1"/>
    </xf>
    <xf numFmtId="165" fontId="7" fillId="0" borderId="51" xfId="1" applyFont="1" applyBorder="1"/>
    <xf numFmtId="165" fontId="7" fillId="0" borderId="32" xfId="1" applyFont="1" applyBorder="1"/>
    <xf numFmtId="165" fontId="3" fillId="0" borderId="29" xfId="1" applyFont="1" applyBorder="1" applyAlignment="1">
      <alignment horizontal="justify" vertical="top" wrapText="1"/>
    </xf>
    <xf numFmtId="0" fontId="0" fillId="0" borderId="29" xfId="0" applyBorder="1"/>
    <xf numFmtId="165" fontId="3" fillId="0" borderId="29" xfId="1" applyFont="1" applyBorder="1"/>
    <xf numFmtId="165" fontId="13" fillId="0" borderId="29" xfId="1" applyFont="1" applyBorder="1"/>
    <xf numFmtId="44" fontId="3" fillId="0" borderId="5" xfId="0" applyNumberFormat="1" applyFont="1" applyBorder="1" applyAlignment="1">
      <alignment horizontal="justify" vertical="top" wrapText="1"/>
    </xf>
    <xf numFmtId="44" fontId="3" fillId="0" borderId="29" xfId="0" applyNumberFormat="1" applyFont="1" applyBorder="1" applyAlignment="1">
      <alignment horizontal="justify" vertical="top" wrapText="1"/>
    </xf>
    <xf numFmtId="0" fontId="3" fillId="0" borderId="29" xfId="0" applyFont="1" applyBorder="1" applyAlignment="1">
      <alignment horizontal="justify" vertical="top" wrapText="1"/>
    </xf>
    <xf numFmtId="166" fontId="3" fillId="0" borderId="29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top" wrapText="1"/>
    </xf>
    <xf numFmtId="44" fontId="0" fillId="6" borderId="29" xfId="0" applyNumberFormat="1" applyFont="1" applyFill="1" applyBorder="1"/>
    <xf numFmtId="165" fontId="3" fillId="0" borderId="4" xfId="1" applyFont="1" applyBorder="1" applyAlignment="1">
      <alignment horizontal="left" vertical="top" wrapText="1"/>
    </xf>
    <xf numFmtId="0" fontId="3" fillId="0" borderId="35" xfId="0" applyFont="1" applyBorder="1"/>
    <xf numFmtId="0" fontId="3" fillId="0" borderId="29" xfId="0" applyFont="1" applyBorder="1"/>
    <xf numFmtId="0" fontId="2" fillId="0" borderId="53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top" wrapText="1"/>
    </xf>
    <xf numFmtId="165" fontId="3" fillId="0" borderId="29" xfId="0" applyNumberFormat="1" applyFont="1" applyBorder="1"/>
    <xf numFmtId="0" fontId="2" fillId="0" borderId="5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3" fillId="0" borderId="56" xfId="0" applyFont="1" applyBorder="1" applyAlignment="1">
      <alignment horizontal="justify" vertical="top" wrapText="1"/>
    </xf>
    <xf numFmtId="0" fontId="2" fillId="3" borderId="49" xfId="0" applyFont="1" applyFill="1" applyBorder="1" applyAlignment="1">
      <alignment horizontal="justify" vertical="top" wrapText="1"/>
    </xf>
    <xf numFmtId="165" fontId="2" fillId="3" borderId="57" xfId="1" applyFont="1" applyFill="1" applyBorder="1" applyAlignment="1">
      <alignment vertical="top" wrapText="1"/>
    </xf>
    <xf numFmtId="165" fontId="2" fillId="3" borderId="57" xfId="1" applyFont="1" applyFill="1" applyBorder="1" applyAlignment="1">
      <alignment horizontal="left" vertical="top" wrapText="1"/>
    </xf>
    <xf numFmtId="165" fontId="2" fillId="3" borderId="42" xfId="0" applyNumberFormat="1" applyFont="1" applyFill="1" applyBorder="1"/>
    <xf numFmtId="165" fontId="2" fillId="3" borderId="29" xfId="0" applyNumberFormat="1" applyFont="1" applyFill="1" applyBorder="1"/>
    <xf numFmtId="0" fontId="3" fillId="0" borderId="30" xfId="0" applyFont="1" applyBorder="1"/>
    <xf numFmtId="0" fontId="2" fillId="0" borderId="46" xfId="0" applyFont="1" applyBorder="1" applyAlignment="1">
      <alignment horizontal="center" vertical="center"/>
    </xf>
    <xf numFmtId="165" fontId="2" fillId="3" borderId="4" xfId="0" applyNumberFormat="1" applyFont="1" applyFill="1" applyBorder="1" applyAlignment="1">
      <alignment vertical="top" wrapText="1"/>
    </xf>
    <xf numFmtId="0" fontId="2" fillId="0" borderId="4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top" wrapText="1"/>
    </xf>
    <xf numFmtId="165" fontId="3" fillId="0" borderId="0" xfId="1" applyFont="1" applyBorder="1" applyAlignment="1">
      <alignment horizontal="justify" vertical="top" wrapText="1"/>
    </xf>
    <xf numFmtId="165" fontId="3" fillId="0" borderId="32" xfId="1" applyFont="1" applyBorder="1" applyAlignment="1">
      <alignment horizontal="justify" vertical="top" wrapText="1"/>
    </xf>
    <xf numFmtId="165" fontId="3" fillId="0" borderId="51" xfId="1" applyFont="1" applyBorder="1"/>
    <xf numFmtId="44" fontId="3" fillId="0" borderId="51" xfId="0" applyNumberFormat="1" applyFont="1" applyBorder="1"/>
    <xf numFmtId="165" fontId="3" fillId="0" borderId="42" xfId="1" applyFont="1" applyBorder="1" applyAlignment="1">
      <alignment horizontal="justify" vertical="top" wrapText="1"/>
    </xf>
    <xf numFmtId="166" fontId="3" fillId="0" borderId="29" xfId="1" applyNumberFormat="1" applyFont="1" applyBorder="1" applyAlignment="1">
      <alignment horizontal="justify" vertical="top" wrapText="1"/>
    </xf>
    <xf numFmtId="0" fontId="14" fillId="0" borderId="42" xfId="0" applyFont="1" applyBorder="1" applyAlignment="1">
      <alignment horizontal="center" vertical="top" wrapText="1"/>
    </xf>
    <xf numFmtId="0" fontId="9" fillId="4" borderId="33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66" fontId="15" fillId="0" borderId="0" xfId="0" applyNumberFormat="1" applyFont="1" applyFill="1" applyAlignment="1">
      <alignment horizontal="center"/>
    </xf>
    <xf numFmtId="0" fontId="9" fillId="4" borderId="34" xfId="0" applyFont="1" applyFill="1" applyBorder="1" applyAlignment="1">
      <alignment horizontal="center"/>
    </xf>
    <xf numFmtId="166" fontId="11" fillId="3" borderId="59" xfId="0" applyNumberFormat="1" applyFont="1" applyFill="1" applyBorder="1" applyAlignment="1">
      <alignment horizontal="center"/>
    </xf>
    <xf numFmtId="44" fontId="0" fillId="6" borderId="0" xfId="0" applyNumberFormat="1" applyFont="1" applyFill="1" applyBorder="1"/>
    <xf numFmtId="0" fontId="9" fillId="4" borderId="18" xfId="0" applyFont="1" applyFill="1" applyBorder="1" applyAlignment="1">
      <alignment horizontal="center"/>
    </xf>
    <xf numFmtId="44" fontId="0" fillId="6" borderId="30" xfId="0" applyNumberFormat="1" applyFont="1" applyFill="1" applyBorder="1"/>
    <xf numFmtId="44" fontId="17" fillId="0" borderId="39" xfId="0" applyNumberFormat="1" applyFont="1" applyBorder="1"/>
    <xf numFmtId="166" fontId="19" fillId="5" borderId="37" xfId="0" applyNumberFormat="1" applyFont="1" applyFill="1" applyBorder="1" applyAlignment="1">
      <alignment horizontal="center"/>
    </xf>
    <xf numFmtId="166" fontId="19" fillId="5" borderId="38" xfId="0" applyNumberFormat="1" applyFont="1" applyFill="1" applyBorder="1" applyAlignment="1">
      <alignment horizontal="center"/>
    </xf>
    <xf numFmtId="166" fontId="20" fillId="5" borderId="39" xfId="0" applyNumberFormat="1" applyFont="1" applyFill="1" applyBorder="1" applyAlignment="1">
      <alignment horizontal="center"/>
    </xf>
    <xf numFmtId="0" fontId="18" fillId="0" borderId="0" xfId="0" applyFont="1"/>
    <xf numFmtId="44" fontId="18" fillId="6" borderId="18" xfId="0" applyNumberFormat="1" applyFont="1" applyFill="1" applyBorder="1"/>
    <xf numFmtId="0" fontId="9" fillId="4" borderId="33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10" fillId="0" borderId="61" xfId="0" applyFont="1" applyBorder="1"/>
    <xf numFmtId="0" fontId="0" fillId="0" borderId="0" xfId="0" applyFill="1"/>
    <xf numFmtId="0" fontId="10" fillId="0" borderId="64" xfId="0" applyFont="1" applyBorder="1"/>
    <xf numFmtId="166" fontId="11" fillId="0" borderId="65" xfId="0" applyNumberFormat="1" applyFont="1" applyBorder="1" applyAlignment="1">
      <alignment horizontal="center"/>
    </xf>
    <xf numFmtId="166" fontId="11" fillId="0" borderId="59" xfId="0" applyNumberFormat="1" applyFont="1" applyFill="1" applyBorder="1" applyAlignment="1">
      <alignment horizontal="center"/>
    </xf>
    <xf numFmtId="166" fontId="11" fillId="0" borderId="38" xfId="0" applyNumberFormat="1" applyFont="1" applyFill="1" applyBorder="1" applyAlignment="1">
      <alignment horizontal="center"/>
    </xf>
    <xf numFmtId="166" fontId="11" fillId="0" borderId="65" xfId="0" applyNumberFormat="1" applyFont="1" applyFill="1" applyBorder="1" applyAlignment="1">
      <alignment horizontal="center"/>
    </xf>
    <xf numFmtId="0" fontId="10" fillId="0" borderId="66" xfId="0" applyFont="1" applyBorder="1"/>
    <xf numFmtId="166" fontId="26" fillId="5" borderId="63" xfId="0" applyNumberFormat="1" applyFont="1" applyFill="1" applyBorder="1" applyAlignment="1">
      <alignment horizontal="center"/>
    </xf>
    <xf numFmtId="166" fontId="26" fillId="5" borderId="67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47" xfId="0" applyBorder="1"/>
    <xf numFmtId="9" fontId="9" fillId="4" borderId="72" xfId="0" applyNumberFormat="1" applyFont="1" applyFill="1" applyBorder="1" applyAlignment="1">
      <alignment horizontal="center"/>
    </xf>
    <xf numFmtId="166" fontId="26" fillId="5" borderId="74" xfId="0" applyNumberFormat="1" applyFont="1" applyFill="1" applyBorder="1" applyAlignment="1">
      <alignment horizontal="center"/>
    </xf>
    <xf numFmtId="166" fontId="26" fillId="5" borderId="75" xfId="0" applyNumberFormat="1" applyFont="1" applyFill="1" applyBorder="1" applyAlignment="1">
      <alignment horizontal="center"/>
    </xf>
    <xf numFmtId="166" fontId="26" fillId="5" borderId="76" xfId="0" applyNumberFormat="1" applyFont="1" applyFill="1" applyBorder="1" applyAlignment="1">
      <alignment horizontal="center"/>
    </xf>
    <xf numFmtId="17" fontId="9" fillId="4" borderId="78" xfId="0" applyNumberFormat="1" applyFont="1" applyFill="1" applyBorder="1" applyAlignment="1">
      <alignment horizontal="center"/>
    </xf>
    <xf numFmtId="166" fontId="11" fillId="0" borderId="66" xfId="0" applyNumberFormat="1" applyFont="1" applyFill="1" applyBorder="1" applyAlignment="1">
      <alignment horizontal="center"/>
    </xf>
    <xf numFmtId="17" fontId="9" fillId="4" borderId="80" xfId="0" applyNumberFormat="1" applyFont="1" applyFill="1" applyBorder="1" applyAlignment="1">
      <alignment horizontal="center"/>
    </xf>
    <xf numFmtId="9" fontId="9" fillId="4" borderId="69" xfId="0" applyNumberFormat="1" applyFont="1" applyFill="1" applyBorder="1" applyAlignment="1">
      <alignment horizontal="center"/>
    </xf>
    <xf numFmtId="166" fontId="26" fillId="5" borderId="81" xfId="0" applyNumberFormat="1" applyFont="1" applyFill="1" applyBorder="1" applyAlignment="1">
      <alignment horizontal="center"/>
    </xf>
    <xf numFmtId="166" fontId="26" fillId="5" borderId="61" xfId="0" applyNumberFormat="1" applyFont="1" applyFill="1" applyBorder="1" applyAlignment="1">
      <alignment horizontal="center"/>
    </xf>
    <xf numFmtId="166" fontId="26" fillId="5" borderId="64" xfId="0" applyNumberFormat="1" applyFont="1" applyFill="1" applyBorder="1" applyAlignment="1">
      <alignment horizontal="center"/>
    </xf>
    <xf numFmtId="166" fontId="11" fillId="0" borderId="82" xfId="0" applyNumberFormat="1" applyFont="1" applyFill="1" applyBorder="1" applyAlignment="1">
      <alignment horizontal="center"/>
    </xf>
    <xf numFmtId="166" fontId="11" fillId="0" borderId="83" xfId="0" applyNumberFormat="1" applyFont="1" applyFill="1" applyBorder="1" applyAlignment="1">
      <alignment horizontal="center"/>
    </xf>
    <xf numFmtId="166" fontId="11" fillId="0" borderId="84" xfId="0" applyNumberFormat="1" applyFont="1" applyFill="1" applyBorder="1" applyAlignment="1">
      <alignment horizontal="center"/>
    </xf>
    <xf numFmtId="166" fontId="0" fillId="0" borderId="86" xfId="0" applyNumberFormat="1" applyBorder="1"/>
    <xf numFmtId="9" fontId="9" fillId="4" borderId="88" xfId="0" applyNumberFormat="1" applyFont="1" applyFill="1" applyBorder="1" applyAlignment="1">
      <alignment horizontal="center"/>
    </xf>
    <xf numFmtId="166" fontId="11" fillId="0" borderId="63" xfId="0" applyNumberFormat="1" applyFont="1" applyBorder="1" applyAlignment="1">
      <alignment horizontal="center"/>
    </xf>
    <xf numFmtId="17" fontId="9" fillId="4" borderId="71" xfId="0" applyNumberFormat="1" applyFont="1" applyFill="1" applyBorder="1" applyAlignment="1">
      <alignment horizontal="center"/>
    </xf>
    <xf numFmtId="166" fontId="11" fillId="0" borderId="89" xfId="0" applyNumberFormat="1" applyFont="1" applyFill="1" applyBorder="1" applyAlignment="1">
      <alignment horizontal="center"/>
    </xf>
    <xf numFmtId="166" fontId="26" fillId="5" borderId="90" xfId="0" applyNumberFormat="1" applyFont="1" applyFill="1" applyBorder="1" applyAlignment="1">
      <alignment horizontal="center"/>
    </xf>
    <xf numFmtId="166" fontId="11" fillId="0" borderId="66" xfId="0" applyNumberFormat="1" applyFont="1" applyBorder="1" applyAlignment="1">
      <alignment horizontal="center"/>
    </xf>
    <xf numFmtId="166" fontId="11" fillId="0" borderId="61" xfId="0" applyNumberFormat="1" applyFont="1" applyBorder="1" applyAlignment="1">
      <alignment horizontal="center"/>
    </xf>
    <xf numFmtId="166" fontId="11" fillId="0" borderId="64" xfId="0" applyNumberFormat="1" applyFont="1" applyBorder="1" applyAlignment="1">
      <alignment horizontal="center"/>
    </xf>
    <xf numFmtId="0" fontId="9" fillId="4" borderId="72" xfId="0" applyFont="1" applyFill="1" applyBorder="1" applyAlignment="1">
      <alignment horizontal="center"/>
    </xf>
    <xf numFmtId="0" fontId="9" fillId="4" borderId="70" xfId="0" applyFont="1" applyFill="1" applyBorder="1" applyAlignment="1">
      <alignment horizontal="center"/>
    </xf>
    <xf numFmtId="0" fontId="10" fillId="0" borderId="74" xfId="0" applyFont="1" applyBorder="1"/>
    <xf numFmtId="0" fontId="10" fillId="0" borderId="75" xfId="0" applyFont="1" applyBorder="1"/>
    <xf numFmtId="0" fontId="10" fillId="0" borderId="76" xfId="0" applyFont="1" applyBorder="1"/>
    <xf numFmtId="0" fontId="9" fillId="4" borderId="79" xfId="0" applyFont="1" applyFill="1" applyBorder="1" applyAlignment="1">
      <alignment horizontal="center"/>
    </xf>
    <xf numFmtId="0" fontId="9" fillId="4" borderId="78" xfId="0" applyFont="1" applyFill="1" applyBorder="1" applyAlignment="1">
      <alignment horizontal="center"/>
    </xf>
    <xf numFmtId="0" fontId="0" fillId="0" borderId="92" xfId="0" applyBorder="1" applyAlignment="1">
      <alignment horizontal="right"/>
    </xf>
    <xf numFmtId="0" fontId="0" fillId="0" borderId="93" xfId="0" applyBorder="1" applyAlignment="1">
      <alignment horizontal="right"/>
    </xf>
    <xf numFmtId="0" fontId="0" fillId="0" borderId="94" xfId="0" applyBorder="1" applyAlignment="1">
      <alignment horizontal="right"/>
    </xf>
    <xf numFmtId="0" fontId="0" fillId="0" borderId="69" xfId="0" applyBorder="1" applyAlignment="1">
      <alignment horizontal="right"/>
    </xf>
    <xf numFmtId="0" fontId="25" fillId="4" borderId="69" xfId="0" applyFont="1" applyFill="1" applyBorder="1" applyAlignment="1">
      <alignment horizontal="right"/>
    </xf>
    <xf numFmtId="0" fontId="0" fillId="4" borderId="91" xfId="0" applyFill="1" applyBorder="1" applyAlignment="1">
      <alignment horizontal="right"/>
    </xf>
    <xf numFmtId="0" fontId="8" fillId="4" borderId="69" xfId="0" applyFont="1" applyFill="1" applyBorder="1" applyAlignment="1">
      <alignment horizontal="center"/>
    </xf>
    <xf numFmtId="0" fontId="8" fillId="4" borderId="62" xfId="0" applyFont="1" applyFill="1" applyBorder="1" applyAlignment="1">
      <alignment horizontal="center"/>
    </xf>
    <xf numFmtId="0" fontId="8" fillId="4" borderId="77" xfId="0" applyFont="1" applyFill="1" applyBorder="1" applyAlignment="1">
      <alignment horizontal="center"/>
    </xf>
    <xf numFmtId="166" fontId="8" fillId="4" borderId="62" xfId="0" applyNumberFormat="1" applyFont="1" applyFill="1" applyBorder="1" applyAlignment="1">
      <alignment horizontal="center"/>
    </xf>
    <xf numFmtId="44" fontId="8" fillId="4" borderId="39" xfId="0" applyNumberFormat="1" applyFont="1" applyFill="1" applyBorder="1" applyAlignment="1">
      <alignment horizontal="center"/>
    </xf>
    <xf numFmtId="166" fontId="23" fillId="4" borderId="68" xfId="0" applyNumberFormat="1" applyFont="1" applyFill="1" applyBorder="1" applyAlignment="1">
      <alignment horizontal="center"/>
    </xf>
    <xf numFmtId="44" fontId="8" fillId="4" borderId="85" xfId="0" applyNumberFormat="1" applyFont="1" applyFill="1" applyBorder="1" applyAlignment="1">
      <alignment horizontal="center"/>
    </xf>
    <xf numFmtId="166" fontId="23" fillId="4" borderId="64" xfId="0" applyNumberFormat="1" applyFont="1" applyFill="1" applyBorder="1" applyAlignment="1">
      <alignment horizontal="center"/>
    </xf>
    <xf numFmtId="166" fontId="23" fillId="4" borderId="77" xfId="0" applyNumberFormat="1" applyFont="1" applyFill="1" applyBorder="1" applyAlignment="1">
      <alignment horizontal="center"/>
    </xf>
    <xf numFmtId="0" fontId="0" fillId="4" borderId="29" xfId="0" applyFill="1" applyBorder="1"/>
    <xf numFmtId="0" fontId="6" fillId="4" borderId="29" xfId="0" applyFont="1" applyFill="1" applyBorder="1" applyAlignment="1">
      <alignment horizontal="center"/>
    </xf>
    <xf numFmtId="0" fontId="24" fillId="4" borderId="95" xfId="0" applyFont="1" applyFill="1" applyBorder="1" applyAlignment="1"/>
    <xf numFmtId="0" fontId="10" fillId="4" borderId="95" xfId="0" applyFont="1" applyFill="1" applyBorder="1" applyAlignment="1">
      <alignment horizontal="center"/>
    </xf>
    <xf numFmtId="166" fontId="11" fillId="4" borderId="95" xfId="0" applyNumberFormat="1" applyFont="1" applyFill="1" applyBorder="1" applyAlignment="1">
      <alignment horizontal="center"/>
    </xf>
    <xf numFmtId="166" fontId="10" fillId="4" borderId="95" xfId="0" applyNumberFormat="1" applyFont="1" applyFill="1" applyBorder="1"/>
    <xf numFmtId="0" fontId="10" fillId="4" borderId="29" xfId="0" applyFont="1" applyFill="1" applyBorder="1" applyAlignment="1">
      <alignment horizontal="center"/>
    </xf>
    <xf numFmtId="44" fontId="12" fillId="4" borderId="29" xfId="0" applyNumberFormat="1" applyFont="1" applyFill="1" applyBorder="1"/>
    <xf numFmtId="44" fontId="17" fillId="4" borderId="29" xfId="0" applyNumberFormat="1" applyFont="1" applyFill="1" applyBorder="1"/>
    <xf numFmtId="0" fontId="8" fillId="4" borderId="95" xfId="0" applyFont="1" applyFill="1" applyBorder="1" applyAlignment="1">
      <alignment horizontal="center"/>
    </xf>
    <xf numFmtId="165" fontId="0" fillId="0" borderId="0" xfId="1" applyFont="1"/>
    <xf numFmtId="0" fontId="0" fillId="0" borderId="18" xfId="0" applyBorder="1"/>
    <xf numFmtId="165" fontId="0" fillId="0" borderId="18" xfId="1" applyFont="1" applyBorder="1"/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>
      <alignment horizontal="center" vertical="top" wrapText="1"/>
    </xf>
    <xf numFmtId="0" fontId="4" fillId="3" borderId="40" xfId="0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top" wrapText="1"/>
    </xf>
    <xf numFmtId="0" fontId="2" fillId="7" borderId="47" xfId="0" applyFont="1" applyFill="1" applyBorder="1" applyAlignment="1">
      <alignment horizontal="center" vertical="top" wrapText="1"/>
    </xf>
    <xf numFmtId="0" fontId="2" fillId="7" borderId="48" xfId="0" applyFont="1" applyFill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/>
    </xf>
    <xf numFmtId="0" fontId="8" fillId="0" borderId="96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165" fontId="8" fillId="0" borderId="40" xfId="1" applyFont="1" applyBorder="1" applyAlignment="1">
      <alignment horizontal="center"/>
    </xf>
    <xf numFmtId="165" fontId="8" fillId="0" borderId="96" xfId="1" applyFont="1" applyBorder="1" applyAlignment="1">
      <alignment horizontal="center"/>
    </xf>
    <xf numFmtId="165" fontId="8" fillId="0" borderId="41" xfId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5" fillId="8" borderId="0" xfId="0" applyFont="1" applyFill="1" applyAlignment="1">
      <alignment horizontal="center"/>
    </xf>
    <xf numFmtId="0" fontId="6" fillId="4" borderId="79" xfId="0" applyFont="1" applyFill="1" applyBorder="1" applyAlignment="1">
      <alignment horizontal="center"/>
    </xf>
    <xf numFmtId="0" fontId="6" fillId="4" borderId="87" xfId="0" applyFont="1" applyFill="1" applyBorder="1" applyAlignment="1">
      <alignment horizontal="center"/>
    </xf>
    <xf numFmtId="0" fontId="6" fillId="4" borderId="73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24" fillId="4" borderId="69" xfId="0" applyFont="1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4" borderId="60" xfId="0" applyFont="1" applyFill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21" fillId="4" borderId="30" xfId="0" applyFont="1" applyFill="1" applyBorder="1" applyAlignment="1">
      <alignment horizontal="center"/>
    </xf>
    <xf numFmtId="0" fontId="21" fillId="4" borderId="31" xfId="0" applyFont="1" applyFill="1" applyBorder="1" applyAlignment="1">
      <alignment horizontal="center"/>
    </xf>
    <xf numFmtId="0" fontId="21" fillId="4" borderId="47" xfId="0" applyFont="1" applyFill="1" applyBorder="1" applyAlignment="1">
      <alignment horizontal="center"/>
    </xf>
    <xf numFmtId="0" fontId="21" fillId="4" borderId="32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workbookViewId="0">
      <selection activeCell="A3" sqref="A3:K30"/>
    </sheetView>
  </sheetViews>
  <sheetFormatPr defaultRowHeight="15" x14ac:dyDescent="0.25"/>
  <cols>
    <col min="1" max="1" width="18.5703125" customWidth="1"/>
    <col min="2" max="2" width="5" customWidth="1"/>
    <col min="3" max="3" width="14.7109375" customWidth="1"/>
    <col min="4" max="4" width="12.85546875" customWidth="1"/>
    <col min="5" max="5" width="13.5703125" customWidth="1"/>
    <col min="6" max="6" width="12.5703125" customWidth="1"/>
    <col min="7" max="7" width="11" customWidth="1"/>
    <col min="8" max="8" width="12.28515625" customWidth="1"/>
    <col min="9" max="9" width="10.5703125" customWidth="1"/>
    <col min="10" max="10" width="12.28515625" customWidth="1"/>
    <col min="11" max="11" width="17.28515625" customWidth="1"/>
    <col min="13" max="13" width="12.140625" bestFit="1" customWidth="1"/>
  </cols>
  <sheetData>
    <row r="2" spans="1:11" x14ac:dyDescent="0.25">
      <c r="B2" s="81"/>
    </row>
    <row r="3" spans="1:11" ht="15.75" thickBot="1" x14ac:dyDescent="0.3"/>
    <row r="4" spans="1:11" ht="16.5" thickBot="1" x14ac:dyDescent="0.3">
      <c r="A4" s="229" t="s">
        <v>41</v>
      </c>
      <c r="B4" s="230"/>
      <c r="C4" s="230"/>
      <c r="D4" s="230"/>
      <c r="E4" s="230"/>
      <c r="F4" s="230"/>
      <c r="G4" s="230"/>
      <c r="H4" s="230"/>
      <c r="I4" s="230"/>
      <c r="J4" s="230"/>
      <c r="K4" s="231"/>
    </row>
    <row r="5" spans="1:11" x14ac:dyDescent="0.25">
      <c r="A5" s="232" t="s">
        <v>42</v>
      </c>
      <c r="B5" s="232" t="s">
        <v>43</v>
      </c>
      <c r="C5" s="31" t="s">
        <v>44</v>
      </c>
      <c r="D5" s="31" t="s">
        <v>45</v>
      </c>
      <c r="E5" s="234" t="s">
        <v>46</v>
      </c>
      <c r="F5" s="32" t="s">
        <v>20</v>
      </c>
      <c r="G5" s="31" t="s">
        <v>47</v>
      </c>
      <c r="H5" s="32" t="s">
        <v>48</v>
      </c>
      <c r="I5" s="32" t="s">
        <v>49</v>
      </c>
      <c r="J5" s="32" t="s">
        <v>50</v>
      </c>
      <c r="K5" s="235" t="s">
        <v>51</v>
      </c>
    </row>
    <row r="6" spans="1:11" ht="15.75" thickBot="1" x14ac:dyDescent="0.3">
      <c r="A6" s="233"/>
      <c r="B6" s="233"/>
      <c r="C6" s="33" t="s">
        <v>52</v>
      </c>
      <c r="D6" s="34">
        <v>0.08</v>
      </c>
      <c r="E6" s="234"/>
      <c r="F6" s="33" t="s">
        <v>53</v>
      </c>
      <c r="G6" s="33" t="s">
        <v>53</v>
      </c>
      <c r="H6" s="35" t="s">
        <v>53</v>
      </c>
      <c r="I6" s="36">
        <v>0.08</v>
      </c>
      <c r="J6" s="35" t="s">
        <v>54</v>
      </c>
      <c r="K6" s="235"/>
    </row>
    <row r="7" spans="1:11" x14ac:dyDescent="0.25">
      <c r="A7" s="37" t="s">
        <v>55</v>
      </c>
      <c r="B7" s="38">
        <v>1</v>
      </c>
      <c r="C7" s="39">
        <v>1601.25</v>
      </c>
      <c r="D7" s="39">
        <f>C7*D6</f>
        <v>128.1</v>
      </c>
      <c r="E7" s="40">
        <f>(C7+D7)*B7*2</f>
        <v>3458.7</v>
      </c>
      <c r="F7" s="40">
        <f t="shared" ref="F7:F8" si="0">C7/12</f>
        <v>133.4375</v>
      </c>
      <c r="G7" s="40">
        <f t="shared" ref="G7:G8" si="1">F7/3</f>
        <v>44.479166666666664</v>
      </c>
      <c r="H7" s="39">
        <f t="shared" ref="H7:H8" si="2">C7/12</f>
        <v>133.4375</v>
      </c>
      <c r="I7" s="40">
        <f>(F7+G7+H7)*I6</f>
        <v>24.908333333333331</v>
      </c>
      <c r="J7" s="41">
        <f t="shared" ref="J7:J8" si="3">F7+G7+H7+I7</f>
        <v>336.26249999999993</v>
      </c>
      <c r="K7" s="42">
        <f>J7+E7</f>
        <v>3794.9624999999996</v>
      </c>
    </row>
    <row r="8" spans="1:11" x14ac:dyDescent="0.25">
      <c r="A8" s="43" t="s">
        <v>56</v>
      </c>
      <c r="B8" s="44">
        <v>1</v>
      </c>
      <c r="C8" s="45">
        <v>1168.6500000000001</v>
      </c>
      <c r="D8" s="45">
        <f>C8*D6</f>
        <v>93.492000000000004</v>
      </c>
      <c r="E8" s="46">
        <f>(C8+D8)*B8*2</f>
        <v>2524.2840000000001</v>
      </c>
      <c r="F8" s="46">
        <f t="shared" si="0"/>
        <v>97.387500000000003</v>
      </c>
      <c r="G8" s="46">
        <f t="shared" si="1"/>
        <v>32.462499999999999</v>
      </c>
      <c r="H8" s="45">
        <f t="shared" si="2"/>
        <v>97.387500000000003</v>
      </c>
      <c r="I8" s="46">
        <f>(F8+G8+H8)*I6</f>
        <v>18.179000000000002</v>
      </c>
      <c r="J8" s="47">
        <f t="shared" si="3"/>
        <v>245.41650000000001</v>
      </c>
      <c r="K8" s="48">
        <f>J8+E8</f>
        <v>2769.7004999999999</v>
      </c>
    </row>
    <row r="9" spans="1:11" ht="15.75" thickBot="1" x14ac:dyDescent="0.3">
      <c r="A9" s="49" t="s">
        <v>6</v>
      </c>
      <c r="B9" s="50">
        <v>2</v>
      </c>
      <c r="C9" s="51">
        <f t="shared" ref="C9:J9" si="4">C8+C7</f>
        <v>2769.9</v>
      </c>
      <c r="D9" s="51">
        <f t="shared" si="4"/>
        <v>221.59199999999998</v>
      </c>
      <c r="E9" s="52">
        <f t="shared" si="4"/>
        <v>5982.9840000000004</v>
      </c>
      <c r="F9" s="52">
        <f t="shared" si="4"/>
        <v>230.82499999999999</v>
      </c>
      <c r="G9" s="52">
        <f t="shared" si="4"/>
        <v>76.941666666666663</v>
      </c>
      <c r="H9" s="51">
        <f t="shared" si="4"/>
        <v>230.82499999999999</v>
      </c>
      <c r="I9" s="52">
        <f t="shared" si="4"/>
        <v>43.087333333333333</v>
      </c>
      <c r="J9" s="53">
        <f t="shared" si="4"/>
        <v>581.67899999999997</v>
      </c>
      <c r="K9" s="54">
        <f>K8+K7</f>
        <v>6564.6629999999996</v>
      </c>
    </row>
    <row r="10" spans="1:11" x14ac:dyDescent="0.25">
      <c r="A10" s="55"/>
      <c r="B10" s="56"/>
      <c r="C10" s="57"/>
      <c r="D10" s="57"/>
      <c r="E10" s="57"/>
      <c r="F10" s="57"/>
      <c r="G10" s="57"/>
      <c r="H10" s="57"/>
      <c r="I10" s="57"/>
      <c r="J10" s="57"/>
      <c r="K10" s="58"/>
    </row>
    <row r="11" spans="1:11" x14ac:dyDescent="0.25">
      <c r="A11" s="55"/>
      <c r="B11" s="56"/>
      <c r="C11" s="57"/>
      <c r="D11" s="57"/>
      <c r="E11" s="57"/>
      <c r="F11" s="57"/>
      <c r="G11" s="57"/>
      <c r="H11" s="57"/>
      <c r="I11" s="57"/>
      <c r="J11" s="57"/>
      <c r="K11" s="58"/>
    </row>
    <row r="12" spans="1:11" x14ac:dyDescent="0.25">
      <c r="A12" s="55"/>
      <c r="B12" s="56"/>
      <c r="C12" s="57"/>
      <c r="D12" s="57"/>
      <c r="E12" s="57"/>
      <c r="F12" s="57"/>
      <c r="G12" s="57"/>
      <c r="H12" s="57"/>
      <c r="I12" s="57"/>
      <c r="J12" s="57"/>
      <c r="K12" s="58"/>
    </row>
    <row r="13" spans="1:11" x14ac:dyDescent="0.25">
      <c r="A13" s="55"/>
      <c r="B13" s="56"/>
      <c r="C13" s="57"/>
      <c r="D13" s="57"/>
      <c r="E13" s="57"/>
      <c r="F13" s="57"/>
      <c r="G13" s="57"/>
      <c r="H13" s="57"/>
      <c r="I13" s="57"/>
      <c r="J13" s="57"/>
      <c r="K13" s="58"/>
    </row>
    <row r="14" spans="1:11" x14ac:dyDescent="0.25">
      <c r="A14" s="55"/>
      <c r="B14" s="56"/>
      <c r="C14" s="57"/>
      <c r="D14" s="57"/>
      <c r="E14" s="57"/>
      <c r="F14" s="57"/>
      <c r="G14" s="57"/>
      <c r="H14" s="57"/>
      <c r="I14" s="57"/>
      <c r="J14" s="57"/>
      <c r="K14" s="58"/>
    </row>
    <row r="15" spans="1:11" x14ac:dyDescent="0.25">
      <c r="A15" s="55"/>
      <c r="B15" s="56"/>
      <c r="C15" s="57"/>
      <c r="D15" s="57"/>
      <c r="E15" s="57"/>
      <c r="F15" s="57"/>
      <c r="G15" s="57"/>
      <c r="H15" s="57"/>
      <c r="I15" s="57"/>
      <c r="J15" s="57"/>
      <c r="K15" s="58"/>
    </row>
    <row r="17" spans="1:13" ht="15.75" thickBot="1" x14ac:dyDescent="0.3"/>
    <row r="18" spans="1:13" ht="16.5" thickBot="1" x14ac:dyDescent="0.3">
      <c r="A18" s="135" t="s">
        <v>64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7"/>
    </row>
    <row r="19" spans="1:13" x14ac:dyDescent="0.25">
      <c r="A19" s="131" t="s">
        <v>42</v>
      </c>
      <c r="B19" s="131" t="s">
        <v>86</v>
      </c>
      <c r="C19" s="131" t="s">
        <v>44</v>
      </c>
      <c r="D19" s="131" t="s">
        <v>45</v>
      </c>
      <c r="E19" s="133" t="s">
        <v>66</v>
      </c>
      <c r="F19" s="32" t="s">
        <v>20</v>
      </c>
      <c r="G19" s="131" t="s">
        <v>47</v>
      </c>
      <c r="H19" s="32" t="s">
        <v>48</v>
      </c>
      <c r="I19" s="32" t="s">
        <v>49</v>
      </c>
      <c r="J19" s="32" t="s">
        <v>50</v>
      </c>
      <c r="K19" s="134" t="s">
        <v>51</v>
      </c>
    </row>
    <row r="20" spans="1:13" ht="15.75" thickBot="1" x14ac:dyDescent="0.3">
      <c r="A20" s="132"/>
      <c r="B20" s="132"/>
      <c r="C20" s="59">
        <v>44287</v>
      </c>
      <c r="D20" s="34">
        <v>0.08</v>
      </c>
      <c r="E20" s="133"/>
      <c r="F20" s="132" t="s">
        <v>53</v>
      </c>
      <c r="G20" s="132" t="s">
        <v>53</v>
      </c>
      <c r="H20" s="35" t="s">
        <v>53</v>
      </c>
      <c r="I20" s="36">
        <v>0.08</v>
      </c>
      <c r="J20" s="35" t="s">
        <v>54</v>
      </c>
      <c r="K20" s="134"/>
    </row>
    <row r="21" spans="1:13" x14ac:dyDescent="0.25">
      <c r="A21" s="37" t="s">
        <v>55</v>
      </c>
      <c r="B21" s="38">
        <v>1</v>
      </c>
      <c r="C21" s="39">
        <f>(C7*B2)+C7</f>
        <v>1601.25</v>
      </c>
      <c r="D21" s="39">
        <f>C21*D20</f>
        <v>128.1</v>
      </c>
      <c r="E21" s="41">
        <f>(C21+D21)*B21*1</f>
        <v>1729.35</v>
      </c>
      <c r="F21" s="40">
        <f t="shared" ref="F21:F22" si="5">C21/12</f>
        <v>133.4375</v>
      </c>
      <c r="G21" s="39">
        <f t="shared" ref="G21:G22" si="6">F21/3</f>
        <v>44.479166666666664</v>
      </c>
      <c r="H21" s="39">
        <f t="shared" ref="H21:H22" si="7">C21/12</f>
        <v>133.4375</v>
      </c>
      <c r="I21" s="40">
        <f>(F21+G21+H21)*I20</f>
        <v>24.908333333333331</v>
      </c>
      <c r="J21" s="41">
        <f>F21+G21+H21+I21*B21</f>
        <v>336.26249999999993</v>
      </c>
      <c r="K21" s="42">
        <f>J21+E21</f>
        <v>2065.6124999999997</v>
      </c>
    </row>
    <row r="22" spans="1:13" x14ac:dyDescent="0.25">
      <c r="A22" s="43" t="s">
        <v>80</v>
      </c>
      <c r="B22" s="44">
        <v>1</v>
      </c>
      <c r="C22" s="45">
        <f>(C8*B2)+C8</f>
        <v>1168.6500000000001</v>
      </c>
      <c r="D22" s="45">
        <f>C22*D20</f>
        <v>93.492000000000004</v>
      </c>
      <c r="E22" s="47">
        <f>(C22+D22)*B22*1</f>
        <v>1262.1420000000001</v>
      </c>
      <c r="F22" s="46">
        <f t="shared" si="5"/>
        <v>97.387500000000003</v>
      </c>
      <c r="G22" s="45">
        <f t="shared" si="6"/>
        <v>32.462499999999999</v>
      </c>
      <c r="H22" s="45">
        <f t="shared" si="7"/>
        <v>97.387500000000003</v>
      </c>
      <c r="I22" s="46">
        <f>(F22+G22+H22)*I20</f>
        <v>18.179000000000002</v>
      </c>
      <c r="J22" s="47">
        <f>F22+G22+H22+I22*1</f>
        <v>245.41650000000001</v>
      </c>
      <c r="K22" s="48">
        <f>J22+E22</f>
        <v>1507.5585000000001</v>
      </c>
    </row>
    <row r="23" spans="1:13" ht="15.75" thickBot="1" x14ac:dyDescent="0.3">
      <c r="A23" s="49" t="s">
        <v>6</v>
      </c>
      <c r="B23" s="50">
        <v>2</v>
      </c>
      <c r="C23" s="60">
        <f t="shared" ref="C23:J23" si="8">SUM(C21:C22)</f>
        <v>2769.9</v>
      </c>
      <c r="D23" s="61">
        <f t="shared" si="8"/>
        <v>221.59199999999998</v>
      </c>
      <c r="E23" s="62">
        <f t="shared" si="8"/>
        <v>2991.4920000000002</v>
      </c>
      <c r="F23" s="61">
        <f t="shared" si="8"/>
        <v>230.82499999999999</v>
      </c>
      <c r="G23" s="61">
        <f t="shared" si="8"/>
        <v>76.941666666666663</v>
      </c>
      <c r="H23" s="61">
        <f t="shared" si="8"/>
        <v>230.82499999999999</v>
      </c>
      <c r="I23" s="60">
        <f t="shared" si="8"/>
        <v>43.087333333333333</v>
      </c>
      <c r="J23" s="63">
        <f t="shared" si="8"/>
        <v>581.67899999999997</v>
      </c>
      <c r="K23" s="54">
        <f>SUM(K21:K22)</f>
        <v>3573.1709999999998</v>
      </c>
    </row>
    <row r="24" spans="1:13" ht="15.75" thickBot="1" x14ac:dyDescent="0.3">
      <c r="F24" s="27"/>
      <c r="G24" s="27"/>
      <c r="H24" s="27"/>
      <c r="I24" s="27"/>
      <c r="M24" s="142"/>
    </row>
    <row r="25" spans="1:13" ht="15.75" thickBot="1" x14ac:dyDescent="0.3">
      <c r="A25" s="64" t="s">
        <v>65</v>
      </c>
      <c r="B25" s="65">
        <v>2</v>
      </c>
      <c r="C25" s="66">
        <f t="shared" ref="C25:K25" si="9">C23*8</f>
        <v>22159.200000000001</v>
      </c>
      <c r="D25" s="69">
        <f t="shared" si="9"/>
        <v>1772.7359999999999</v>
      </c>
      <c r="E25" s="104">
        <f>E23*8</f>
        <v>23931.936000000002</v>
      </c>
      <c r="F25" s="70">
        <f t="shared" si="9"/>
        <v>1846.6</v>
      </c>
      <c r="G25" s="67">
        <f t="shared" si="9"/>
        <v>615.5333333333333</v>
      </c>
      <c r="H25" s="67">
        <f t="shared" si="9"/>
        <v>1846.6</v>
      </c>
      <c r="I25" s="66">
        <f t="shared" si="9"/>
        <v>344.69866666666667</v>
      </c>
      <c r="J25" s="68">
        <f t="shared" si="9"/>
        <v>4653.4319999999998</v>
      </c>
      <c r="K25" s="80">
        <f t="shared" si="9"/>
        <v>28585.367999999999</v>
      </c>
      <c r="M25" s="143"/>
    </row>
  </sheetData>
  <mergeCells count="5">
    <mergeCell ref="A4:K4"/>
    <mergeCell ref="A5:A6"/>
    <mergeCell ref="B5:B6"/>
    <mergeCell ref="E5:E6"/>
    <mergeCell ref="K5:K6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8"/>
  <sheetViews>
    <sheetView zoomScale="85" zoomScaleNormal="85" workbookViewId="0">
      <selection activeCell="I14" sqref="I14"/>
    </sheetView>
  </sheetViews>
  <sheetFormatPr defaultRowHeight="15" x14ac:dyDescent="0.25"/>
  <cols>
    <col min="2" max="2" width="37.5703125" customWidth="1"/>
    <col min="3" max="3" width="17.42578125" customWidth="1"/>
    <col min="4" max="4" width="20.42578125" customWidth="1"/>
    <col min="5" max="5" width="16.85546875" customWidth="1"/>
    <col min="6" max="6" width="16.7109375" customWidth="1"/>
    <col min="7" max="7" width="18.42578125" customWidth="1"/>
    <col min="8" max="8" width="19.85546875" customWidth="1"/>
    <col min="9" max="9" width="18.140625" customWidth="1"/>
  </cols>
  <sheetData>
    <row r="4" spans="2:9" ht="15.75" thickBot="1" x14ac:dyDescent="0.3"/>
    <row r="5" spans="2:9" ht="16.5" thickBot="1" x14ac:dyDescent="0.3">
      <c r="B5" s="236" t="s">
        <v>0</v>
      </c>
      <c r="C5" s="237"/>
      <c r="D5" s="237"/>
      <c r="E5" s="237"/>
      <c r="F5" s="237"/>
      <c r="G5" s="237"/>
      <c r="H5" s="237"/>
      <c r="I5" s="238"/>
    </row>
    <row r="6" spans="2:9" ht="30" customHeight="1" x14ac:dyDescent="0.25">
      <c r="B6" s="239" t="s">
        <v>1</v>
      </c>
      <c r="C6" s="242" t="s">
        <v>2</v>
      </c>
      <c r="D6" s="243"/>
      <c r="E6" s="242" t="s">
        <v>4</v>
      </c>
      <c r="F6" s="243"/>
      <c r="G6" s="242" t="s">
        <v>5</v>
      </c>
      <c r="H6" s="243"/>
      <c r="I6" s="239" t="s">
        <v>6</v>
      </c>
    </row>
    <row r="7" spans="2:9" ht="16.5" thickBot="1" x14ac:dyDescent="0.3">
      <c r="B7" s="240"/>
      <c r="C7" s="244" t="s">
        <v>3</v>
      </c>
      <c r="D7" s="245"/>
      <c r="E7" s="244"/>
      <c r="F7" s="245"/>
      <c r="G7" s="244" t="s">
        <v>3</v>
      </c>
      <c r="H7" s="245"/>
      <c r="I7" s="240"/>
    </row>
    <row r="8" spans="2:9" ht="19.899999999999999" customHeight="1" thickTop="1" x14ac:dyDescent="0.25">
      <c r="B8" s="240"/>
      <c r="C8" s="1" t="s">
        <v>7</v>
      </c>
      <c r="D8" s="1" t="s">
        <v>9</v>
      </c>
      <c r="E8" s="1" t="s">
        <v>9</v>
      </c>
      <c r="F8" s="103" t="s">
        <v>9</v>
      </c>
      <c r="G8" s="1" t="s">
        <v>7</v>
      </c>
      <c r="H8" s="103" t="s">
        <v>9</v>
      </c>
      <c r="I8" s="240"/>
    </row>
    <row r="9" spans="2:9" ht="15.6" customHeight="1" thickBot="1" x14ac:dyDescent="0.3">
      <c r="B9" s="241"/>
      <c r="C9" s="2" t="s">
        <v>8</v>
      </c>
      <c r="D9" s="2" t="s">
        <v>69</v>
      </c>
      <c r="E9" s="2" t="s">
        <v>10</v>
      </c>
      <c r="F9" s="89" t="s">
        <v>69</v>
      </c>
      <c r="G9" s="2" t="s">
        <v>8</v>
      </c>
      <c r="H9" s="89" t="s">
        <v>69</v>
      </c>
      <c r="I9" s="241"/>
    </row>
    <row r="10" spans="2:9" ht="16.149999999999999" customHeight="1" thickBot="1" x14ac:dyDescent="0.3">
      <c r="B10" s="3" t="s">
        <v>11</v>
      </c>
      <c r="C10" s="19">
        <v>50</v>
      </c>
      <c r="D10" s="19">
        <f>C10*8</f>
        <v>400</v>
      </c>
      <c r="E10" s="19">
        <v>40.57</v>
      </c>
      <c r="F10" s="19">
        <f>E10*8</f>
        <v>324.56</v>
      </c>
      <c r="G10" s="8">
        <v>362.5</v>
      </c>
      <c r="H10" s="8">
        <f>G10*8</f>
        <v>2900</v>
      </c>
      <c r="I10" s="18">
        <f>H10+D10+F10</f>
        <v>3624.56</v>
      </c>
    </row>
    <row r="11" spans="2:9" ht="16.899999999999999" customHeight="1" thickBot="1" x14ac:dyDescent="0.3">
      <c r="B11" s="3" t="s">
        <v>12</v>
      </c>
      <c r="C11" s="19"/>
      <c r="D11" s="19">
        <f>C11*8</f>
        <v>0</v>
      </c>
      <c r="E11" s="19"/>
      <c r="F11" s="19"/>
      <c r="G11" s="8"/>
      <c r="H11" s="8"/>
      <c r="I11" s="18">
        <f>D11</f>
        <v>0</v>
      </c>
    </row>
    <row r="12" spans="2:9" ht="15.6" customHeight="1" thickBot="1" x14ac:dyDescent="0.3">
      <c r="B12" s="3" t="s">
        <v>39</v>
      </c>
      <c r="C12" s="19">
        <v>50</v>
      </c>
      <c r="D12" s="19">
        <f>C12*8</f>
        <v>400</v>
      </c>
      <c r="E12" s="19"/>
      <c r="F12" s="19"/>
      <c r="G12" s="8"/>
      <c r="H12" s="8"/>
      <c r="I12" s="18">
        <f>D12</f>
        <v>400</v>
      </c>
    </row>
    <row r="13" spans="2:9" ht="19.149999999999999" customHeight="1" x14ac:dyDescent="0.25">
      <c r="B13" s="73" t="s">
        <v>6</v>
      </c>
      <c r="C13" s="74">
        <f>SUM(C10:C12)</f>
        <v>100</v>
      </c>
      <c r="D13" s="75">
        <f>SUM(D10:D12)</f>
        <v>800</v>
      </c>
      <c r="E13" s="75">
        <f>SUM(E10:E12)</f>
        <v>40.57</v>
      </c>
      <c r="F13" s="75">
        <f>SUM(F10:F12)</f>
        <v>324.56</v>
      </c>
      <c r="G13" s="83">
        <f>SUM(G10:G11)</f>
        <v>362.5</v>
      </c>
      <c r="H13" s="83">
        <f>H10</f>
        <v>2900</v>
      </c>
      <c r="I13" s="76">
        <f>I12+I10+I11</f>
        <v>4024.56</v>
      </c>
    </row>
    <row r="16" spans="2:9" x14ac:dyDescent="0.25">
      <c r="D16" s="27"/>
    </row>
    <row r="17" spans="3:4" x14ac:dyDescent="0.25">
      <c r="D17" s="27" t="s">
        <v>38</v>
      </c>
    </row>
    <row r="18" spans="3:4" x14ac:dyDescent="0.25">
      <c r="C18" t="s">
        <v>38</v>
      </c>
    </row>
  </sheetData>
  <mergeCells count="8">
    <mergeCell ref="B5:I5"/>
    <mergeCell ref="B6:B9"/>
    <mergeCell ref="C6:D6"/>
    <mergeCell ref="C7:D7"/>
    <mergeCell ref="E6:F7"/>
    <mergeCell ref="G6:H6"/>
    <mergeCell ref="G7:H7"/>
    <mergeCell ref="I6:I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3"/>
  <sheetViews>
    <sheetView topLeftCell="A2" workbookViewId="0">
      <selection activeCell="E21" sqref="E21"/>
    </sheetView>
  </sheetViews>
  <sheetFormatPr defaultRowHeight="15" x14ac:dyDescent="0.25"/>
  <cols>
    <col min="1" max="1" width="32.140625" customWidth="1"/>
    <col min="2" max="2" width="12.42578125" customWidth="1"/>
    <col min="3" max="3" width="17.5703125" customWidth="1"/>
    <col min="4" max="4" width="9.5703125" customWidth="1"/>
    <col min="5" max="5" width="13.7109375" customWidth="1"/>
    <col min="6" max="6" width="7.5703125" customWidth="1"/>
    <col min="7" max="7" width="8.28515625" customWidth="1"/>
    <col min="8" max="8" width="12.42578125" customWidth="1"/>
    <col min="9" max="9" width="15.5703125" customWidth="1"/>
    <col min="10" max="10" width="11.42578125" customWidth="1"/>
    <col min="11" max="11" width="22.28515625" customWidth="1"/>
    <col min="12" max="12" width="21.28515625" customWidth="1"/>
  </cols>
  <sheetData>
    <row r="4" spans="1:12" x14ac:dyDescent="0.25">
      <c r="A4" s="246" t="s">
        <v>63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8"/>
    </row>
    <row r="5" spans="1:12" ht="3.75" customHeight="1" thickBot="1" x14ac:dyDescent="0.3">
      <c r="A5" s="249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1"/>
    </row>
    <row r="6" spans="1:12" hidden="1" x14ac:dyDescent="0.25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4"/>
    </row>
    <row r="7" spans="1:12" ht="2.4500000000000002" customHeight="1" x14ac:dyDescent="0.25">
      <c r="A7" s="255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7"/>
    </row>
    <row r="8" spans="1:12" ht="32.450000000000003" customHeight="1" x14ac:dyDescent="0.25">
      <c r="A8" s="4" t="s">
        <v>13</v>
      </c>
      <c r="B8" s="4" t="s">
        <v>40</v>
      </c>
      <c r="C8" s="4" t="s">
        <v>61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18</v>
      </c>
      <c r="I8" s="4" t="s">
        <v>19</v>
      </c>
      <c r="J8" s="4" t="s">
        <v>20</v>
      </c>
      <c r="K8" s="4" t="s">
        <v>67</v>
      </c>
      <c r="L8" s="4" t="s">
        <v>21</v>
      </c>
    </row>
    <row r="9" spans="1:12" ht="18.75" customHeight="1" x14ac:dyDescent="0.25">
      <c r="A9" s="5" t="s">
        <v>57</v>
      </c>
      <c r="B9" s="7" t="s">
        <v>60</v>
      </c>
      <c r="C9" s="10">
        <v>560</v>
      </c>
      <c r="D9" s="6"/>
      <c r="E9" s="6">
        <f>(C9*20%)</f>
        <v>112</v>
      </c>
      <c r="F9" s="6"/>
      <c r="G9" s="6"/>
      <c r="H9" s="6"/>
      <c r="I9" s="6"/>
      <c r="J9" s="6"/>
      <c r="K9" s="10">
        <f>C9-E9</f>
        <v>448</v>
      </c>
      <c r="L9" s="11">
        <f>C9*8</f>
        <v>4480</v>
      </c>
    </row>
    <row r="10" spans="1:12" ht="20.25" customHeight="1" x14ac:dyDescent="0.25">
      <c r="A10" s="5" t="s">
        <v>58</v>
      </c>
      <c r="B10" s="7" t="s">
        <v>60</v>
      </c>
      <c r="C10" s="10">
        <v>1300</v>
      </c>
      <c r="D10" s="7"/>
      <c r="E10" s="10">
        <f>(C10*20%)</f>
        <v>260</v>
      </c>
      <c r="F10" s="7"/>
      <c r="G10" s="7"/>
      <c r="H10" s="7"/>
      <c r="I10" s="7"/>
      <c r="J10" s="7"/>
      <c r="K10" s="10">
        <f>C10-E10</f>
        <v>1040</v>
      </c>
      <c r="L10" s="11">
        <f>C10*8</f>
        <v>10400</v>
      </c>
    </row>
    <row r="11" spans="1:12" ht="20.25" customHeight="1" x14ac:dyDescent="0.25">
      <c r="A11" s="5" t="s">
        <v>62</v>
      </c>
      <c r="B11" s="7" t="s">
        <v>60</v>
      </c>
      <c r="C11" s="10">
        <v>400</v>
      </c>
      <c r="D11" s="7"/>
      <c r="E11" s="10">
        <f>(C11*20%)</f>
        <v>80</v>
      </c>
      <c r="F11" s="7"/>
      <c r="G11" s="7"/>
      <c r="H11" s="7"/>
      <c r="I11" s="7"/>
      <c r="J11" s="7"/>
      <c r="K11" s="10">
        <f>C11-E11</f>
        <v>320</v>
      </c>
      <c r="L11" s="11">
        <f>C11*8</f>
        <v>3200</v>
      </c>
    </row>
    <row r="12" spans="1:12" ht="15.75" x14ac:dyDescent="0.25">
      <c r="A12" s="258" t="s">
        <v>6</v>
      </c>
      <c r="B12" s="259"/>
      <c r="C12" s="21">
        <f>SUM(C9:C11)</f>
        <v>2260</v>
      </c>
      <c r="D12" s="26"/>
      <c r="E12" s="26">
        <f>SUM(E9:E11)</f>
        <v>452</v>
      </c>
      <c r="F12" s="20"/>
      <c r="G12" s="20"/>
      <c r="H12" s="20"/>
      <c r="I12" s="22"/>
      <c r="J12" s="20"/>
      <c r="K12" s="21">
        <f>SUM(K9:K11)</f>
        <v>1808</v>
      </c>
      <c r="L12" s="23">
        <f>SUM(L9:L11)</f>
        <v>18080</v>
      </c>
    </row>
    <row r="13" spans="1:12" ht="18" customHeight="1" x14ac:dyDescent="0.25"/>
  </sheetData>
  <mergeCells count="3">
    <mergeCell ref="A4:L5"/>
    <mergeCell ref="A6:L7"/>
    <mergeCell ref="A12:B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8"/>
  <sheetViews>
    <sheetView workbookViewId="0">
      <selection activeCell="E19" sqref="E19"/>
    </sheetView>
  </sheetViews>
  <sheetFormatPr defaultRowHeight="15" x14ac:dyDescent="0.25"/>
  <cols>
    <col min="2" max="2" width="34.140625" customWidth="1"/>
    <col min="3" max="3" width="15.7109375" customWidth="1"/>
    <col min="4" max="4" width="14.85546875" customWidth="1"/>
    <col min="5" max="5" width="15.7109375" customWidth="1"/>
    <col min="6" max="6" width="18.140625" customWidth="1"/>
    <col min="7" max="7" width="17.85546875" customWidth="1"/>
    <col min="8" max="9" width="14.85546875" customWidth="1"/>
    <col min="10" max="10" width="14" customWidth="1"/>
    <col min="11" max="11" width="20" customWidth="1"/>
  </cols>
  <sheetData>
    <row r="3" spans="2:10" ht="15.75" thickBot="1" x14ac:dyDescent="0.3"/>
    <row r="4" spans="2:10" ht="16.5" customHeight="1" thickBot="1" x14ac:dyDescent="0.3">
      <c r="B4" s="262" t="s">
        <v>22</v>
      </c>
      <c r="C4" s="263"/>
      <c r="D4" s="263"/>
      <c r="E4" s="263"/>
      <c r="F4" s="263"/>
      <c r="G4" s="263"/>
      <c r="H4" s="263"/>
      <c r="I4" s="263"/>
      <c r="J4" s="264"/>
    </row>
    <row r="5" spans="2:10" ht="30.75" customHeight="1" thickBot="1" x14ac:dyDescent="0.3">
      <c r="B5" s="268" t="s">
        <v>1</v>
      </c>
      <c r="C5" s="271" t="s">
        <v>34</v>
      </c>
      <c r="D5" s="272"/>
      <c r="E5" s="272"/>
      <c r="F5" s="273"/>
      <c r="G5" s="277" t="s">
        <v>6</v>
      </c>
      <c r="H5" s="260" t="s">
        <v>25</v>
      </c>
      <c r="I5" s="261"/>
      <c r="J5" s="265" t="s">
        <v>6</v>
      </c>
    </row>
    <row r="6" spans="2:10" ht="15.75" hidden="1" customHeight="1" thickBot="1" x14ac:dyDescent="0.3">
      <c r="B6" s="269"/>
      <c r="C6" s="274"/>
      <c r="D6" s="275"/>
      <c r="E6" s="275"/>
      <c r="F6" s="276"/>
      <c r="G6" s="278"/>
      <c r="H6" s="106"/>
      <c r="I6" s="119"/>
      <c r="J6" s="266"/>
    </row>
    <row r="7" spans="2:10" ht="15.75" customHeight="1" x14ac:dyDescent="0.25">
      <c r="B7" s="269"/>
      <c r="C7" s="123" t="s">
        <v>9</v>
      </c>
      <c r="D7" s="280" t="s">
        <v>15</v>
      </c>
      <c r="E7" s="108"/>
      <c r="F7" s="109" t="s">
        <v>7</v>
      </c>
      <c r="G7" s="278"/>
      <c r="H7" s="111" t="s">
        <v>9</v>
      </c>
      <c r="I7" s="120" t="s">
        <v>7</v>
      </c>
      <c r="J7" s="266"/>
    </row>
    <row r="8" spans="2:10" ht="31.5" customHeight="1" thickBot="1" x14ac:dyDescent="0.3">
      <c r="B8" s="270"/>
      <c r="C8" s="89" t="s">
        <v>10</v>
      </c>
      <c r="D8" s="241"/>
      <c r="E8" s="89" t="s">
        <v>59</v>
      </c>
      <c r="F8" s="130" t="s">
        <v>85</v>
      </c>
      <c r="G8" s="279"/>
      <c r="H8" s="112" t="s">
        <v>10</v>
      </c>
      <c r="I8" s="122" t="s">
        <v>69</v>
      </c>
      <c r="J8" s="267"/>
    </row>
    <row r="9" spans="2:10" ht="20.45" customHeight="1" thickBot="1" x14ac:dyDescent="0.3">
      <c r="B9" s="113" t="s">
        <v>84</v>
      </c>
      <c r="C9" s="8">
        <v>400</v>
      </c>
      <c r="D9" s="8">
        <v>0</v>
      </c>
      <c r="E9" s="8">
        <f>400</f>
        <v>400</v>
      </c>
      <c r="F9" s="8">
        <v>1200</v>
      </c>
      <c r="G9" s="105">
        <f>F9</f>
        <v>1200</v>
      </c>
      <c r="H9" s="107"/>
      <c r="I9" s="107"/>
      <c r="J9" s="96"/>
    </row>
    <row r="10" spans="2:10" ht="18" customHeight="1" thickBot="1" x14ac:dyDescent="0.3">
      <c r="B10" s="113" t="s">
        <v>57</v>
      </c>
      <c r="C10" s="8">
        <v>560</v>
      </c>
      <c r="D10" s="8">
        <f>(C10*20%)</f>
        <v>112</v>
      </c>
      <c r="E10" s="8">
        <f>C10-D10</f>
        <v>448</v>
      </c>
      <c r="F10" s="8">
        <f>C10*8</f>
        <v>4480</v>
      </c>
      <c r="G10" s="105">
        <f>F10</f>
        <v>4480</v>
      </c>
      <c r="H10" s="106"/>
      <c r="I10" s="107"/>
      <c r="J10" s="96"/>
    </row>
    <row r="11" spans="2:10" ht="18.600000000000001" customHeight="1" thickBot="1" x14ac:dyDescent="0.3">
      <c r="B11" s="113" t="s">
        <v>58</v>
      </c>
      <c r="C11" s="8">
        <v>1300</v>
      </c>
      <c r="D11" s="8">
        <f>(C11*20%)</f>
        <v>260</v>
      </c>
      <c r="E11" s="8">
        <f>C11-D11</f>
        <v>1040</v>
      </c>
      <c r="F11" s="8">
        <f>C11*8</f>
        <v>10400</v>
      </c>
      <c r="G11" s="105">
        <f>F11</f>
        <v>10400</v>
      </c>
      <c r="H11" s="107"/>
      <c r="I11" s="107"/>
      <c r="J11" s="96"/>
    </row>
    <row r="12" spans="2:10" ht="16.899999999999999" customHeight="1" thickBot="1" x14ac:dyDescent="0.3">
      <c r="B12" s="113" t="s">
        <v>81</v>
      </c>
      <c r="C12" s="8"/>
      <c r="D12" s="8"/>
      <c r="E12" s="8"/>
      <c r="F12" s="8"/>
      <c r="G12" s="105"/>
      <c r="H12" s="97">
        <v>65</v>
      </c>
      <c r="I12" s="97">
        <f>H12*8</f>
        <v>520</v>
      </c>
      <c r="J12" s="110">
        <f>I12</f>
        <v>520</v>
      </c>
    </row>
    <row r="13" spans="2:10" ht="18" customHeight="1" thickBot="1" x14ac:dyDescent="0.3">
      <c r="B13" s="114" t="s">
        <v>6</v>
      </c>
      <c r="C13" s="115">
        <f>SUM(C9:C12)</f>
        <v>2260</v>
      </c>
      <c r="D13" s="115">
        <f>SUM(D9:D12)</f>
        <v>372</v>
      </c>
      <c r="E13" s="115">
        <f>SUM(E9:E12)</f>
        <v>1888</v>
      </c>
      <c r="F13" s="115">
        <f>F11+F10+F9</f>
        <v>16080</v>
      </c>
      <c r="G13" s="116">
        <f>G11+G10+G9</f>
        <v>16080</v>
      </c>
      <c r="H13" s="117">
        <f>H12</f>
        <v>65</v>
      </c>
      <c r="I13" s="118">
        <f>I12</f>
        <v>520</v>
      </c>
      <c r="J13" s="118">
        <f>J12</f>
        <v>520</v>
      </c>
    </row>
    <row r="15" spans="2:10" x14ac:dyDescent="0.25">
      <c r="G15" s="71"/>
    </row>
    <row r="16" spans="2:10" x14ac:dyDescent="0.25">
      <c r="C16" s="71"/>
    </row>
    <row r="18" spans="7:7" x14ac:dyDescent="0.25">
      <c r="G18" s="71"/>
    </row>
  </sheetData>
  <mergeCells count="7">
    <mergeCell ref="H5:I5"/>
    <mergeCell ref="B4:J4"/>
    <mergeCell ref="J5:J8"/>
    <mergeCell ref="B5:B8"/>
    <mergeCell ref="C5:F6"/>
    <mergeCell ref="G5:G8"/>
    <mergeCell ref="D7:D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"/>
  <sheetViews>
    <sheetView workbookViewId="0">
      <selection activeCell="E16" sqref="E16"/>
    </sheetView>
  </sheetViews>
  <sheetFormatPr defaultRowHeight="15" x14ac:dyDescent="0.25"/>
  <cols>
    <col min="2" max="2" width="22.7109375" customWidth="1"/>
    <col min="3" max="3" width="14.5703125" customWidth="1"/>
    <col min="4" max="4" width="17.28515625" customWidth="1"/>
    <col min="5" max="5" width="16.7109375" customWidth="1"/>
    <col min="6" max="6" width="14.5703125" customWidth="1"/>
    <col min="7" max="7" width="15.42578125" customWidth="1"/>
    <col min="8" max="8" width="17.28515625" customWidth="1"/>
    <col min="9" max="9" width="18.28515625" customWidth="1"/>
  </cols>
  <sheetData>
    <row r="3" spans="2:9" ht="15.75" thickBot="1" x14ac:dyDescent="0.3"/>
    <row r="4" spans="2:9" ht="16.5" thickBot="1" x14ac:dyDescent="0.3">
      <c r="B4" s="236" t="s">
        <v>83</v>
      </c>
      <c r="C4" s="237"/>
      <c r="D4" s="237"/>
      <c r="E4" s="237"/>
      <c r="F4" s="237"/>
      <c r="G4" s="237"/>
      <c r="H4" s="237"/>
      <c r="I4" s="238"/>
    </row>
    <row r="5" spans="2:9" ht="30" customHeight="1" x14ac:dyDescent="0.25">
      <c r="B5" s="239" t="s">
        <v>1</v>
      </c>
      <c r="C5" s="242" t="s">
        <v>23</v>
      </c>
      <c r="D5" s="243"/>
      <c r="E5" s="242" t="s">
        <v>24</v>
      </c>
      <c r="F5" s="243"/>
      <c r="G5" s="242" t="s">
        <v>25</v>
      </c>
      <c r="H5" s="243"/>
      <c r="I5" s="239" t="s">
        <v>6</v>
      </c>
    </row>
    <row r="6" spans="2:9" ht="16.5" thickBot="1" x14ac:dyDescent="0.3">
      <c r="B6" s="240"/>
      <c r="C6" s="244"/>
      <c r="D6" s="245"/>
      <c r="E6" s="244"/>
      <c r="F6" s="245"/>
      <c r="G6" s="244" t="s">
        <v>3</v>
      </c>
      <c r="H6" s="245"/>
      <c r="I6" s="240"/>
    </row>
    <row r="7" spans="2:9" ht="16.5" customHeight="1" thickTop="1" x14ac:dyDescent="0.25">
      <c r="B7" s="240"/>
      <c r="C7" s="1" t="s">
        <v>7</v>
      </c>
      <c r="D7" s="1" t="s">
        <v>9</v>
      </c>
      <c r="E7" s="1" t="s">
        <v>9</v>
      </c>
      <c r="F7" s="1" t="s">
        <v>7</v>
      </c>
      <c r="G7" s="1" t="s">
        <v>7</v>
      </c>
      <c r="H7" s="1" t="s">
        <v>9</v>
      </c>
      <c r="I7" s="240"/>
    </row>
    <row r="8" spans="2:9" ht="19.149999999999999" customHeight="1" thickBot="1" x14ac:dyDescent="0.3">
      <c r="B8" s="241"/>
      <c r="C8" s="2" t="s">
        <v>8</v>
      </c>
      <c r="D8" s="2" t="s">
        <v>69</v>
      </c>
      <c r="E8" s="2" t="s">
        <v>10</v>
      </c>
      <c r="F8" s="2" t="s">
        <v>70</v>
      </c>
      <c r="G8" s="2" t="s">
        <v>8</v>
      </c>
      <c r="H8" s="2" t="s">
        <v>69</v>
      </c>
      <c r="I8" s="241"/>
    </row>
    <row r="9" spans="2:9" ht="16.5" thickBot="1" x14ac:dyDescent="0.3">
      <c r="B9" s="3" t="s">
        <v>26</v>
      </c>
      <c r="C9" s="82"/>
      <c r="D9" s="99"/>
      <c r="E9" s="72"/>
      <c r="F9" s="72"/>
      <c r="G9" s="82">
        <v>100</v>
      </c>
      <c r="H9" s="99">
        <f>G9*8</f>
        <v>800</v>
      </c>
      <c r="I9" s="92">
        <f>H9</f>
        <v>800</v>
      </c>
    </row>
    <row r="10" spans="2:9" ht="19.149999999999999" customHeight="1" thickBot="1" x14ac:dyDescent="0.3">
      <c r="B10" s="3" t="s">
        <v>27</v>
      </c>
      <c r="C10" s="95">
        <v>212.96</v>
      </c>
      <c r="D10" s="100">
        <f>C10*8</f>
        <v>1703.68</v>
      </c>
      <c r="E10" s="101"/>
      <c r="F10" s="101"/>
      <c r="G10" s="96"/>
      <c r="H10" s="96"/>
      <c r="I10" s="92">
        <f>D10</f>
        <v>1703.68</v>
      </c>
    </row>
    <row r="11" spans="2:9" ht="15" customHeight="1" thickBot="1" x14ac:dyDescent="0.3">
      <c r="B11" s="3" t="s">
        <v>68</v>
      </c>
      <c r="C11" s="102"/>
      <c r="D11" s="95"/>
      <c r="E11" s="102">
        <v>94.8</v>
      </c>
      <c r="F11" s="95">
        <f>E11*8</f>
        <v>758.4</v>
      </c>
      <c r="G11" s="96"/>
      <c r="H11" s="96"/>
      <c r="I11" s="12">
        <f>F11</f>
        <v>758.4</v>
      </c>
    </row>
    <row r="12" spans="2:9" ht="16.149999999999999" customHeight="1" thickBot="1" x14ac:dyDescent="0.3">
      <c r="B12" s="14" t="s">
        <v>6</v>
      </c>
      <c r="C12" s="15">
        <f>SUM(C9:C11)</f>
        <v>212.96</v>
      </c>
      <c r="D12" s="16">
        <f>SUM(D9:D11)</f>
        <v>1703.68</v>
      </c>
      <c r="E12" s="25">
        <f>E11</f>
        <v>94.8</v>
      </c>
      <c r="F12" s="121">
        <f>F11</f>
        <v>758.4</v>
      </c>
      <c r="G12" s="15">
        <f>SUM(G9:G11)</f>
        <v>100</v>
      </c>
      <c r="H12" s="16">
        <f>SUM(H9:H11)</f>
        <v>800</v>
      </c>
      <c r="I12" s="17">
        <f>SUM(I9:I11)</f>
        <v>3262.0800000000004</v>
      </c>
    </row>
  </sheetData>
  <mergeCells count="7">
    <mergeCell ref="B4:I4"/>
    <mergeCell ref="B5:B8"/>
    <mergeCell ref="C5:D6"/>
    <mergeCell ref="E5:F6"/>
    <mergeCell ref="G5:H5"/>
    <mergeCell ref="G6:H6"/>
    <mergeCell ref="I5:I8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6"/>
  <sheetViews>
    <sheetView workbookViewId="0">
      <selection activeCell="C9" sqref="C9"/>
    </sheetView>
  </sheetViews>
  <sheetFormatPr defaultRowHeight="15" x14ac:dyDescent="0.25"/>
  <cols>
    <col min="1" max="1" width="5.7109375" customWidth="1"/>
    <col min="2" max="2" width="43" customWidth="1"/>
    <col min="3" max="3" width="19.42578125" customWidth="1"/>
    <col min="4" max="4" width="18.5703125" customWidth="1"/>
    <col min="5" max="5" width="15.7109375" customWidth="1"/>
    <col min="6" max="6" width="17.140625" customWidth="1"/>
    <col min="7" max="7" width="18.140625" customWidth="1"/>
    <col min="8" max="8" width="17" customWidth="1"/>
    <col min="9" max="9" width="17.85546875" customWidth="1"/>
  </cols>
  <sheetData>
    <row r="3" spans="2:9" ht="15.75" thickBot="1" x14ac:dyDescent="0.3"/>
    <row r="4" spans="2:9" ht="16.5" thickBot="1" x14ac:dyDescent="0.3">
      <c r="B4" s="236" t="s">
        <v>28</v>
      </c>
      <c r="C4" s="237"/>
      <c r="D4" s="237"/>
      <c r="E4" s="237"/>
      <c r="F4" s="237"/>
      <c r="G4" s="237"/>
      <c r="H4" s="237"/>
      <c r="I4" s="238"/>
    </row>
    <row r="5" spans="2:9" ht="30" customHeight="1" x14ac:dyDescent="0.25">
      <c r="B5" s="239" t="s">
        <v>1</v>
      </c>
      <c r="C5" s="242" t="s">
        <v>23</v>
      </c>
      <c r="D5" s="243"/>
      <c r="E5" s="242" t="s">
        <v>24</v>
      </c>
      <c r="F5" s="243"/>
      <c r="G5" s="242" t="s">
        <v>25</v>
      </c>
      <c r="H5" s="243"/>
      <c r="I5" s="239" t="s">
        <v>6</v>
      </c>
    </row>
    <row r="6" spans="2:9" ht="16.5" thickBot="1" x14ac:dyDescent="0.3">
      <c r="B6" s="240"/>
      <c r="C6" s="244"/>
      <c r="D6" s="245"/>
      <c r="E6" s="244"/>
      <c r="F6" s="245"/>
      <c r="G6" s="244" t="s">
        <v>3</v>
      </c>
      <c r="H6" s="245"/>
      <c r="I6" s="240"/>
    </row>
    <row r="7" spans="2:9" ht="16.5" customHeight="1" thickTop="1" x14ac:dyDescent="0.25">
      <c r="B7" s="240"/>
      <c r="C7" s="1" t="s">
        <v>7</v>
      </c>
      <c r="D7" s="1" t="s">
        <v>9</v>
      </c>
      <c r="E7" s="1" t="s">
        <v>9</v>
      </c>
      <c r="F7" s="87" t="s">
        <v>9</v>
      </c>
      <c r="G7" s="1" t="s">
        <v>7</v>
      </c>
      <c r="H7" s="87" t="s">
        <v>9</v>
      </c>
      <c r="I7" s="240"/>
    </row>
    <row r="8" spans="2:9" ht="17.45" customHeight="1" thickBot="1" x14ac:dyDescent="0.3">
      <c r="B8" s="241"/>
      <c r="C8" s="2" t="s">
        <v>8</v>
      </c>
      <c r="D8" s="2" t="s">
        <v>71</v>
      </c>
      <c r="E8" s="87" t="s">
        <v>10</v>
      </c>
      <c r="F8" s="87" t="s">
        <v>71</v>
      </c>
      <c r="G8" s="2" t="s">
        <v>8</v>
      </c>
      <c r="H8" s="89" t="s">
        <v>71</v>
      </c>
      <c r="I8" s="240"/>
    </row>
    <row r="9" spans="2:9" ht="18.600000000000001" customHeight="1" thickBot="1" x14ac:dyDescent="0.3">
      <c r="B9" s="3" t="s">
        <v>29</v>
      </c>
      <c r="C9" s="82">
        <v>4362.59</v>
      </c>
      <c r="D9" s="82">
        <f>C9*8</f>
        <v>34900.720000000001</v>
      </c>
      <c r="E9" s="126">
        <v>2260</v>
      </c>
      <c r="F9" s="127">
        <f>E9*8</f>
        <v>18080</v>
      </c>
      <c r="G9" s="30"/>
      <c r="H9" s="8"/>
      <c r="I9" s="77">
        <f>D9+F9</f>
        <v>52980.72</v>
      </c>
    </row>
    <row r="10" spans="2:9" ht="16.899999999999999" customHeight="1" thickBot="1" x14ac:dyDescent="0.3">
      <c r="B10" s="3" t="s">
        <v>78</v>
      </c>
      <c r="C10" s="102">
        <v>50</v>
      </c>
      <c r="D10" s="95">
        <f>C10*8</f>
        <v>400</v>
      </c>
      <c r="E10" s="96"/>
      <c r="F10" s="96"/>
      <c r="G10" s="30"/>
      <c r="H10" s="8"/>
      <c r="I10" s="78">
        <f>D10</f>
        <v>400</v>
      </c>
    </row>
    <row r="11" spans="2:9" ht="16.899999999999999" customHeight="1" thickBot="1" x14ac:dyDescent="0.3">
      <c r="B11" s="3" t="s">
        <v>77</v>
      </c>
      <c r="C11" s="102">
        <v>50</v>
      </c>
      <c r="D11" s="95">
        <f>C11*8</f>
        <v>400</v>
      </c>
      <c r="E11" s="95">
        <v>40.57</v>
      </c>
      <c r="F11" s="95">
        <f>E11*8</f>
        <v>324.56</v>
      </c>
      <c r="G11" s="124">
        <v>397.5</v>
      </c>
      <c r="H11" s="82">
        <f>G11*8</f>
        <v>3180</v>
      </c>
      <c r="I11" s="78">
        <f>H11+D11+F11</f>
        <v>3904.56</v>
      </c>
    </row>
    <row r="12" spans="2:9" ht="16.899999999999999" customHeight="1" thickBot="1" x14ac:dyDescent="0.3">
      <c r="B12" s="3" t="s">
        <v>79</v>
      </c>
      <c r="C12" s="96"/>
      <c r="D12" s="96"/>
      <c r="E12" s="95"/>
      <c r="F12" s="95"/>
      <c r="G12" s="125"/>
      <c r="H12" s="95"/>
      <c r="I12" s="78"/>
    </row>
    <row r="13" spans="2:9" ht="15.6" customHeight="1" thickBot="1" x14ac:dyDescent="0.3">
      <c r="B13" s="3" t="s">
        <v>82</v>
      </c>
      <c r="C13" s="129"/>
      <c r="D13" s="95"/>
      <c r="E13" s="95"/>
      <c r="F13" s="95"/>
      <c r="G13" s="125">
        <v>65</v>
      </c>
      <c r="H13" s="95">
        <f>G13*8</f>
        <v>520</v>
      </c>
      <c r="I13" s="78">
        <f>H13</f>
        <v>520</v>
      </c>
    </row>
    <row r="14" spans="2:9" ht="17.45" customHeight="1" thickBot="1" x14ac:dyDescent="0.3">
      <c r="B14" s="3" t="s">
        <v>30</v>
      </c>
      <c r="C14" s="8">
        <v>212.96</v>
      </c>
      <c r="D14" s="8">
        <f>C14*8</f>
        <v>1703.68</v>
      </c>
      <c r="E14" s="8">
        <v>94.8</v>
      </c>
      <c r="F14" s="128">
        <f>E14*8</f>
        <v>758.4</v>
      </c>
      <c r="G14" s="98">
        <v>100</v>
      </c>
      <c r="H14" s="98">
        <f>G14*8</f>
        <v>800</v>
      </c>
      <c r="I14" s="78">
        <f>D14+F14+H14</f>
        <v>3262.08</v>
      </c>
    </row>
    <row r="15" spans="2:9" ht="16.899999999999999" customHeight="1" thickBot="1" x14ac:dyDescent="0.3">
      <c r="B15" s="14" t="s">
        <v>6</v>
      </c>
      <c r="C15" s="24">
        <f>SUM(C9:C14)</f>
        <v>4675.55</v>
      </c>
      <c r="D15" s="25">
        <f t="shared" ref="D15:I15" si="0">SUM(D9:D14)</f>
        <v>37404.400000000001</v>
      </c>
      <c r="E15" s="16">
        <f t="shared" si="0"/>
        <v>2395.3700000000003</v>
      </c>
      <c r="F15" s="16">
        <f t="shared" si="0"/>
        <v>19162.960000000003</v>
      </c>
      <c r="G15" s="16">
        <f t="shared" si="0"/>
        <v>562.5</v>
      </c>
      <c r="H15" s="16">
        <f t="shared" si="0"/>
        <v>4500</v>
      </c>
      <c r="I15" s="79">
        <f t="shared" si="0"/>
        <v>61067.360000000001</v>
      </c>
    </row>
    <row r="16" spans="2:9" x14ac:dyDescent="0.25">
      <c r="C16" s="9"/>
      <c r="E16" s="27" t="s">
        <v>38</v>
      </c>
      <c r="I16" s="9" t="s">
        <v>38</v>
      </c>
    </row>
    <row r="17" spans="3:7" x14ac:dyDescent="0.25">
      <c r="C17" s="27"/>
      <c r="D17" s="27"/>
      <c r="F17" s="27"/>
      <c r="G17" s="27"/>
    </row>
    <row r="18" spans="3:7" x14ac:dyDescent="0.25">
      <c r="C18" s="27"/>
      <c r="D18" s="71"/>
      <c r="E18" s="71"/>
      <c r="F18" s="27"/>
      <c r="G18" s="27"/>
    </row>
    <row r="19" spans="3:7" x14ac:dyDescent="0.25">
      <c r="C19" s="27"/>
      <c r="G19" s="71"/>
    </row>
    <row r="20" spans="3:7" x14ac:dyDescent="0.25">
      <c r="C20" s="27"/>
      <c r="D20" s="27"/>
      <c r="F20" s="27"/>
    </row>
    <row r="21" spans="3:7" x14ac:dyDescent="0.25">
      <c r="C21" s="27"/>
    </row>
    <row r="22" spans="3:7" x14ac:dyDescent="0.25">
      <c r="C22" s="27"/>
      <c r="F22" s="27"/>
    </row>
    <row r="23" spans="3:7" x14ac:dyDescent="0.25">
      <c r="C23" s="27"/>
      <c r="D23" s="27"/>
    </row>
    <row r="24" spans="3:7" x14ac:dyDescent="0.25">
      <c r="C24" s="27"/>
    </row>
    <row r="25" spans="3:7" x14ac:dyDescent="0.25">
      <c r="C25" s="27"/>
      <c r="D25" s="27"/>
    </row>
    <row r="26" spans="3:7" x14ac:dyDescent="0.25">
      <c r="D26" s="27"/>
    </row>
  </sheetData>
  <mergeCells count="7">
    <mergeCell ref="B4:I4"/>
    <mergeCell ref="B5:B8"/>
    <mergeCell ref="C5:D6"/>
    <mergeCell ref="E5:F6"/>
    <mergeCell ref="G5:H5"/>
    <mergeCell ref="G6:H6"/>
    <mergeCell ref="I5:I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workbookViewId="0">
      <selection activeCell="D18" sqref="D18"/>
    </sheetView>
  </sheetViews>
  <sheetFormatPr defaultRowHeight="15" x14ac:dyDescent="0.25"/>
  <cols>
    <col min="2" max="2" width="14.7109375" customWidth="1"/>
    <col min="3" max="3" width="21.28515625" customWidth="1"/>
    <col min="4" max="4" width="18" customWidth="1"/>
    <col min="5" max="5" width="20" customWidth="1"/>
    <col min="6" max="6" width="18.140625" customWidth="1"/>
    <col min="8" max="8" width="20.5703125" customWidth="1"/>
    <col min="9" max="9" width="18.85546875" customWidth="1"/>
    <col min="10" max="10" width="19.42578125" customWidth="1"/>
  </cols>
  <sheetData>
    <row r="3" spans="2:6" ht="15.75" thickBot="1" x14ac:dyDescent="0.3"/>
    <row r="4" spans="2:6" ht="15" customHeight="1" x14ac:dyDescent="0.25">
      <c r="B4" s="85" t="s">
        <v>31</v>
      </c>
      <c r="C4" s="88"/>
      <c r="D4" s="88"/>
      <c r="E4" s="88"/>
      <c r="F4" s="86"/>
    </row>
    <row r="5" spans="2:6" ht="15.75" customHeight="1" thickBot="1" x14ac:dyDescent="0.3">
      <c r="B5" s="89"/>
      <c r="C5" s="90"/>
      <c r="D5" s="90"/>
      <c r="E5" s="90"/>
      <c r="F5" s="91"/>
    </row>
    <row r="6" spans="2:6" ht="33" customHeight="1" thickBot="1" x14ac:dyDescent="0.3">
      <c r="B6" s="89" t="s">
        <v>32</v>
      </c>
      <c r="C6" s="87" t="s">
        <v>33</v>
      </c>
      <c r="D6" s="87" t="s">
        <v>34</v>
      </c>
      <c r="E6" s="89" t="s">
        <v>5</v>
      </c>
      <c r="F6" s="84" t="s">
        <v>6</v>
      </c>
    </row>
    <row r="7" spans="2:6" ht="17.45" customHeight="1" thickBot="1" x14ac:dyDescent="0.3">
      <c r="B7" s="89" t="s">
        <v>35</v>
      </c>
      <c r="C7" s="29">
        <v>4675.55</v>
      </c>
      <c r="D7" s="29">
        <v>2395.37</v>
      </c>
      <c r="E7" s="30">
        <v>562.5</v>
      </c>
      <c r="F7" s="12">
        <f>E7+D7+C7</f>
        <v>7633.42</v>
      </c>
    </row>
    <row r="8" spans="2:6" ht="18.600000000000001" customHeight="1" thickBot="1" x14ac:dyDescent="0.3">
      <c r="B8" s="89" t="s">
        <v>36</v>
      </c>
      <c r="C8" s="29">
        <f t="shared" ref="C8:E9" si="0">C7</f>
        <v>4675.55</v>
      </c>
      <c r="D8" s="29">
        <f t="shared" si="0"/>
        <v>2395.37</v>
      </c>
      <c r="E8" s="30">
        <f t="shared" si="0"/>
        <v>562.5</v>
      </c>
      <c r="F8" s="12">
        <f>E8+D8+C8</f>
        <v>7633.42</v>
      </c>
    </row>
    <row r="9" spans="2:6" ht="19.149999999999999" customHeight="1" thickBot="1" x14ac:dyDescent="0.3">
      <c r="B9" s="89" t="s">
        <v>37</v>
      </c>
      <c r="C9" s="93">
        <f t="shared" si="0"/>
        <v>4675.55</v>
      </c>
      <c r="D9" s="93">
        <f t="shared" si="0"/>
        <v>2395.37</v>
      </c>
      <c r="E9" s="30">
        <f t="shared" si="0"/>
        <v>562.5</v>
      </c>
      <c r="F9" s="12">
        <f>E9+D9+C9</f>
        <v>7633.42</v>
      </c>
    </row>
    <row r="10" spans="2:6" ht="19.149999999999999" customHeight="1" thickBot="1" x14ac:dyDescent="0.3">
      <c r="B10" s="89" t="s">
        <v>72</v>
      </c>
      <c r="C10" s="29">
        <v>4675.55</v>
      </c>
      <c r="D10" s="94">
        <f>D9</f>
        <v>2395.37</v>
      </c>
      <c r="E10" s="30">
        <f>E9</f>
        <v>562.5</v>
      </c>
      <c r="F10" s="12">
        <f>E10</f>
        <v>562.5</v>
      </c>
    </row>
    <row r="11" spans="2:6" ht="19.149999999999999" customHeight="1" thickBot="1" x14ac:dyDescent="0.3">
      <c r="B11" s="89" t="s">
        <v>73</v>
      </c>
      <c r="C11" s="29">
        <f>C10</f>
        <v>4675.55</v>
      </c>
      <c r="D11" s="29">
        <v>2395.37</v>
      </c>
      <c r="E11" s="30">
        <v>562.5</v>
      </c>
      <c r="F11" s="12">
        <f>E11</f>
        <v>562.5</v>
      </c>
    </row>
    <row r="12" spans="2:6" ht="19.149999999999999" customHeight="1" thickBot="1" x14ac:dyDescent="0.3">
      <c r="B12" s="89" t="s">
        <v>74</v>
      </c>
      <c r="C12" s="93">
        <f>C11</f>
        <v>4675.55</v>
      </c>
      <c r="D12" s="29">
        <f t="shared" ref="D12:E14" si="1">D11</f>
        <v>2395.37</v>
      </c>
      <c r="E12" s="30">
        <f t="shared" si="1"/>
        <v>562.5</v>
      </c>
      <c r="F12" s="12">
        <f>E12</f>
        <v>562.5</v>
      </c>
    </row>
    <row r="13" spans="2:6" ht="19.149999999999999" customHeight="1" thickBot="1" x14ac:dyDescent="0.3">
      <c r="B13" s="89" t="s">
        <v>75</v>
      </c>
      <c r="C13" s="29">
        <f>C12</f>
        <v>4675.55</v>
      </c>
      <c r="D13" s="93">
        <f t="shared" si="1"/>
        <v>2395.37</v>
      </c>
      <c r="E13" s="30">
        <f t="shared" si="1"/>
        <v>562.5</v>
      </c>
      <c r="F13" s="12">
        <f>E13</f>
        <v>562.5</v>
      </c>
    </row>
    <row r="14" spans="2:6" ht="19.149999999999999" customHeight="1" thickBot="1" x14ac:dyDescent="0.3">
      <c r="B14" s="89" t="s">
        <v>76</v>
      </c>
      <c r="C14" s="29">
        <f>C13</f>
        <v>4675.55</v>
      </c>
      <c r="D14" s="94">
        <f t="shared" si="1"/>
        <v>2395.37</v>
      </c>
      <c r="E14" s="30">
        <f t="shared" si="1"/>
        <v>562.5</v>
      </c>
      <c r="F14" s="12">
        <f>E14</f>
        <v>562.5</v>
      </c>
    </row>
    <row r="15" spans="2:6" ht="20.45" customHeight="1" thickBot="1" x14ac:dyDescent="0.3">
      <c r="B15" s="89" t="s">
        <v>6</v>
      </c>
      <c r="C15" s="28">
        <f>SUM(C7:C14)</f>
        <v>37404.400000000001</v>
      </c>
      <c r="D15" s="28">
        <f>SUM(D7:D14)</f>
        <v>19162.959999999995</v>
      </c>
      <c r="E15" s="28">
        <f>SUM(E7:E14)</f>
        <v>4500</v>
      </c>
      <c r="F15" s="13">
        <f>E15+D15+C15</f>
        <v>61067.360000000001</v>
      </c>
    </row>
    <row r="16" spans="2:6" x14ac:dyDescent="0.25">
      <c r="E16" s="9" t="s">
        <v>38</v>
      </c>
      <c r="F16" t="s">
        <v>38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9"/>
  <sheetViews>
    <sheetView tabSelected="1" topLeftCell="D58" workbookViewId="0">
      <selection activeCell="M75" sqref="M75"/>
    </sheetView>
  </sheetViews>
  <sheetFormatPr defaultRowHeight="15" x14ac:dyDescent="0.25"/>
  <cols>
    <col min="1" max="1" width="6.42578125" customWidth="1"/>
    <col min="2" max="2" width="24.28515625" customWidth="1"/>
    <col min="3" max="3" width="14.5703125" customWidth="1"/>
    <col min="4" max="4" width="10.140625" customWidth="1"/>
    <col min="5" max="5" width="20.140625" customWidth="1"/>
    <col min="6" max="6" width="13.28515625" customWidth="1"/>
    <col min="7" max="7" width="16.28515625" customWidth="1"/>
    <col min="8" max="8" width="10.42578125" customWidth="1"/>
    <col min="9" max="9" width="16" customWidth="1"/>
    <col min="10" max="10" width="13" customWidth="1"/>
    <col min="11" max="11" width="15.85546875" customWidth="1"/>
    <col min="12" max="12" width="12.5703125" customWidth="1"/>
    <col min="13" max="13" width="19.85546875" customWidth="1"/>
    <col min="14" max="14" width="16.85546875" customWidth="1"/>
    <col min="15" max="15" width="12.140625" bestFit="1" customWidth="1"/>
    <col min="16" max="16" width="13.28515625" bestFit="1" customWidth="1"/>
  </cols>
  <sheetData>
    <row r="2" spans="2:14" ht="21" x14ac:dyDescent="0.35">
      <c r="G2" s="297">
        <v>2021</v>
      </c>
      <c r="H2" s="297"/>
    </row>
    <row r="3" spans="2:14" ht="15.75" thickBot="1" x14ac:dyDescent="0.3"/>
    <row r="4" spans="2:14" ht="16.5" thickBot="1" x14ac:dyDescent="0.3">
      <c r="B4" s="229" t="s">
        <v>41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1"/>
    </row>
    <row r="5" spans="2:14" x14ac:dyDescent="0.25">
      <c r="B5" s="232" t="s">
        <v>42</v>
      </c>
      <c r="C5" s="155"/>
      <c r="D5" s="232" t="s">
        <v>43</v>
      </c>
      <c r="E5" s="138" t="s">
        <v>44</v>
      </c>
      <c r="F5" s="138" t="s">
        <v>45</v>
      </c>
      <c r="G5" s="234" t="s">
        <v>46</v>
      </c>
      <c r="H5" s="144"/>
      <c r="I5" s="32" t="s">
        <v>20</v>
      </c>
      <c r="J5" s="138" t="s">
        <v>47</v>
      </c>
      <c r="K5" s="32" t="s">
        <v>48</v>
      </c>
      <c r="L5" s="32" t="s">
        <v>49</v>
      </c>
      <c r="M5" s="32" t="s">
        <v>50</v>
      </c>
      <c r="N5" s="235" t="s">
        <v>51</v>
      </c>
    </row>
    <row r="6" spans="2:14" ht="15.75" thickBot="1" x14ac:dyDescent="0.3">
      <c r="B6" s="233"/>
      <c r="C6" s="156"/>
      <c r="D6" s="233"/>
      <c r="E6" s="139" t="s">
        <v>52</v>
      </c>
      <c r="F6" s="34">
        <v>0.08</v>
      </c>
      <c r="G6" s="234"/>
      <c r="H6" s="144"/>
      <c r="I6" s="139" t="s">
        <v>53</v>
      </c>
      <c r="J6" s="139" t="s">
        <v>53</v>
      </c>
      <c r="K6" s="35" t="s">
        <v>53</v>
      </c>
      <c r="L6" s="36">
        <v>0.08</v>
      </c>
      <c r="M6" s="35" t="s">
        <v>54</v>
      </c>
      <c r="N6" s="235"/>
    </row>
    <row r="7" spans="2:14" x14ac:dyDescent="0.25">
      <c r="B7" s="37" t="s">
        <v>55</v>
      </c>
      <c r="C7" s="37"/>
      <c r="D7" s="38">
        <v>1</v>
      </c>
      <c r="E7" s="39">
        <v>1601.25</v>
      </c>
      <c r="F7" s="39">
        <f>E7*F6</f>
        <v>128.1</v>
      </c>
      <c r="G7" s="40">
        <f>(E7+F7)*D7*2</f>
        <v>3458.7</v>
      </c>
      <c r="H7" s="40"/>
      <c r="I7" s="40">
        <f>E7/12</f>
        <v>133.4375</v>
      </c>
      <c r="J7" s="40">
        <f t="shared" ref="J7:J8" si="0">I7/3</f>
        <v>44.479166666666664</v>
      </c>
      <c r="K7" s="39">
        <f>E7/12</f>
        <v>133.4375</v>
      </c>
      <c r="L7" s="40">
        <f>(I7+J7+K7)*L6</f>
        <v>24.908333333333331</v>
      </c>
      <c r="M7" s="41">
        <f t="shared" ref="M7:M8" si="1">I7+J7+K7+L7</f>
        <v>336.26249999999993</v>
      </c>
      <c r="N7" s="42">
        <f>M7+G7</f>
        <v>3794.9624999999996</v>
      </c>
    </row>
    <row r="8" spans="2:14" x14ac:dyDescent="0.25">
      <c r="B8" s="43" t="s">
        <v>56</v>
      </c>
      <c r="C8" s="43"/>
      <c r="D8" s="44">
        <v>1</v>
      </c>
      <c r="E8" s="45">
        <v>1168.6500000000001</v>
      </c>
      <c r="F8" s="45">
        <f>E8*F6</f>
        <v>93.492000000000004</v>
      </c>
      <c r="G8" s="46">
        <f>(E8+F8)*D8*2</f>
        <v>2524.2840000000001</v>
      </c>
      <c r="H8" s="46"/>
      <c r="I8" s="46">
        <f>E8/12</f>
        <v>97.387500000000003</v>
      </c>
      <c r="J8" s="46">
        <f t="shared" si="0"/>
        <v>32.462499999999999</v>
      </c>
      <c r="K8" s="45">
        <f>E8/12</f>
        <v>97.387500000000003</v>
      </c>
      <c r="L8" s="46">
        <f>(I8+J8+K8)*L6</f>
        <v>18.179000000000002</v>
      </c>
      <c r="M8" s="47">
        <f t="shared" si="1"/>
        <v>245.41650000000001</v>
      </c>
      <c r="N8" s="48">
        <f>M8+G8</f>
        <v>2769.7004999999999</v>
      </c>
    </row>
    <row r="9" spans="2:14" ht="15.75" thickBot="1" x14ac:dyDescent="0.3">
      <c r="B9" s="49" t="s">
        <v>6</v>
      </c>
      <c r="C9" s="49"/>
      <c r="D9" s="50">
        <v>2</v>
      </c>
      <c r="E9" s="51">
        <f t="shared" ref="E9:M9" si="2">E8+E7</f>
        <v>2769.9</v>
      </c>
      <c r="F9" s="51">
        <f t="shared" si="2"/>
        <v>221.59199999999998</v>
      </c>
      <c r="G9" s="52">
        <f t="shared" si="2"/>
        <v>5982.9840000000004</v>
      </c>
      <c r="H9" s="52"/>
      <c r="I9" s="52">
        <f t="shared" si="2"/>
        <v>230.82499999999999</v>
      </c>
      <c r="J9" s="52">
        <f t="shared" si="2"/>
        <v>76.941666666666663</v>
      </c>
      <c r="K9" s="51">
        <f t="shared" si="2"/>
        <v>230.82499999999999</v>
      </c>
      <c r="L9" s="52">
        <f t="shared" si="2"/>
        <v>43.087333333333333</v>
      </c>
      <c r="M9" s="53">
        <f t="shared" si="2"/>
        <v>581.67899999999997</v>
      </c>
      <c r="N9" s="54">
        <f>N8+N7</f>
        <v>6564.6629999999996</v>
      </c>
    </row>
    <row r="10" spans="2:14" x14ac:dyDescent="0.25">
      <c r="B10" s="55"/>
      <c r="C10" s="55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2:14" ht="15.75" thickBot="1" x14ac:dyDescent="0.3"/>
    <row r="12" spans="2:14" ht="16.5" thickBot="1" x14ac:dyDescent="0.3">
      <c r="B12" s="229" t="s">
        <v>64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1"/>
    </row>
    <row r="13" spans="2:14" x14ac:dyDescent="0.25">
      <c r="B13" s="138" t="s">
        <v>42</v>
      </c>
      <c r="C13" s="155"/>
      <c r="D13" s="138" t="s">
        <v>86</v>
      </c>
      <c r="E13" s="138" t="s">
        <v>44</v>
      </c>
      <c r="F13" s="138" t="s">
        <v>45</v>
      </c>
      <c r="G13" s="140" t="s">
        <v>66</v>
      </c>
      <c r="H13" s="144"/>
      <c r="I13" s="32" t="s">
        <v>20</v>
      </c>
      <c r="J13" s="138" t="s">
        <v>47</v>
      </c>
      <c r="K13" s="32" t="s">
        <v>48</v>
      </c>
      <c r="L13" s="32" t="s">
        <v>49</v>
      </c>
      <c r="M13" s="32" t="s">
        <v>50</v>
      </c>
      <c r="N13" s="141" t="s">
        <v>51</v>
      </c>
    </row>
    <row r="14" spans="2:14" ht="15.75" thickBot="1" x14ac:dyDescent="0.3">
      <c r="B14" s="139"/>
      <c r="C14" s="156"/>
      <c r="D14" s="139"/>
      <c r="E14" s="59">
        <v>44287</v>
      </c>
      <c r="F14" s="34">
        <v>0.08</v>
      </c>
      <c r="G14" s="140"/>
      <c r="H14" s="144"/>
      <c r="I14" s="139" t="s">
        <v>53</v>
      </c>
      <c r="J14" s="139" t="s">
        <v>53</v>
      </c>
      <c r="K14" s="35" t="s">
        <v>53</v>
      </c>
      <c r="L14" s="36">
        <v>0.08</v>
      </c>
      <c r="M14" s="35" t="s">
        <v>54</v>
      </c>
      <c r="N14" s="141"/>
    </row>
    <row r="15" spans="2:14" x14ac:dyDescent="0.25">
      <c r="B15" s="37" t="s">
        <v>55</v>
      </c>
      <c r="C15" s="37"/>
      <c r="D15" s="38">
        <v>1</v>
      </c>
      <c r="E15" s="39">
        <f>(E7*D2)+E7</f>
        <v>1601.25</v>
      </c>
      <c r="F15" s="39">
        <f>E15*F14</f>
        <v>128.1</v>
      </c>
      <c r="G15" s="41">
        <f>(E15+F15)*D15*1</f>
        <v>1729.35</v>
      </c>
      <c r="H15" s="41"/>
      <c r="I15" s="40">
        <f>E15/12</f>
        <v>133.4375</v>
      </c>
      <c r="J15" s="39">
        <f t="shared" ref="J15:J16" si="3">I15/3</f>
        <v>44.479166666666664</v>
      </c>
      <c r="K15" s="39">
        <f>E15/12</f>
        <v>133.4375</v>
      </c>
      <c r="L15" s="40">
        <f>(I15+J15+K15)*L14</f>
        <v>24.908333333333331</v>
      </c>
      <c r="M15" s="41">
        <f>I15+J15+K15+L15*D15</f>
        <v>336.26249999999993</v>
      </c>
      <c r="N15" s="42">
        <f>M15+G15</f>
        <v>2065.6124999999997</v>
      </c>
    </row>
    <row r="16" spans="2:14" x14ac:dyDescent="0.25">
      <c r="B16" s="43" t="s">
        <v>80</v>
      </c>
      <c r="C16" s="43"/>
      <c r="D16" s="44">
        <v>1</v>
      </c>
      <c r="E16" s="45">
        <f>(E8*D2)+E8</f>
        <v>1168.6500000000001</v>
      </c>
      <c r="F16" s="45">
        <f>E16*F14</f>
        <v>93.492000000000004</v>
      </c>
      <c r="G16" s="47">
        <f>(E16+F16)*D16*1</f>
        <v>1262.1420000000001</v>
      </c>
      <c r="H16" s="47"/>
      <c r="I16" s="46">
        <f>E16/12</f>
        <v>97.387500000000003</v>
      </c>
      <c r="J16" s="45">
        <f t="shared" si="3"/>
        <v>32.462499999999999</v>
      </c>
      <c r="K16" s="45">
        <f>E16/12</f>
        <v>97.387500000000003</v>
      </c>
      <c r="L16" s="46">
        <f>(I16+J16+K16)*L14</f>
        <v>18.179000000000002</v>
      </c>
      <c r="M16" s="47">
        <f>I16+J16+K16+L16*1</f>
        <v>245.41650000000001</v>
      </c>
      <c r="N16" s="48">
        <f>M16+G16</f>
        <v>1507.5585000000001</v>
      </c>
    </row>
    <row r="17" spans="2:16" ht="15.75" thickBot="1" x14ac:dyDescent="0.3">
      <c r="B17" s="49" t="s">
        <v>6</v>
      </c>
      <c r="C17" s="49"/>
      <c r="D17" s="50">
        <v>2</v>
      </c>
      <c r="E17" s="60">
        <f t="shared" ref="E17:M17" si="4">SUM(E15:E16)</f>
        <v>2769.9</v>
      </c>
      <c r="F17" s="61">
        <f t="shared" si="4"/>
        <v>221.59199999999998</v>
      </c>
      <c r="G17" s="62">
        <f t="shared" si="4"/>
        <v>2991.4920000000002</v>
      </c>
      <c r="H17" s="62"/>
      <c r="I17" s="61">
        <f t="shared" si="4"/>
        <v>230.82499999999999</v>
      </c>
      <c r="J17" s="61">
        <f t="shared" si="4"/>
        <v>76.941666666666663</v>
      </c>
      <c r="K17" s="61">
        <f t="shared" si="4"/>
        <v>230.82499999999999</v>
      </c>
      <c r="L17" s="60">
        <f t="shared" si="4"/>
        <v>43.087333333333333</v>
      </c>
      <c r="M17" s="63">
        <f t="shared" si="4"/>
        <v>581.67899999999997</v>
      </c>
      <c r="N17" s="54">
        <f>SUM(N15:N16)</f>
        <v>3573.1709999999998</v>
      </c>
    </row>
    <row r="18" spans="2:16" ht="15.75" thickBot="1" x14ac:dyDescent="0.3">
      <c r="I18" s="27"/>
      <c r="J18" s="27"/>
      <c r="K18" s="27"/>
      <c r="L18" s="27"/>
    </row>
    <row r="19" spans="2:16" ht="15.75" thickBot="1" x14ac:dyDescent="0.3">
      <c r="B19" s="64" t="s">
        <v>65</v>
      </c>
      <c r="C19" s="64"/>
      <c r="D19" s="65">
        <v>2</v>
      </c>
      <c r="E19" s="66">
        <f t="shared" ref="E19:M19" si="5">E17*8</f>
        <v>22159.200000000001</v>
      </c>
      <c r="F19" s="69">
        <f t="shared" si="5"/>
        <v>1772.7359999999999</v>
      </c>
      <c r="G19" s="104">
        <f>G17*8</f>
        <v>23931.936000000002</v>
      </c>
      <c r="H19" s="146"/>
      <c r="I19" s="70">
        <f t="shared" si="5"/>
        <v>1846.6</v>
      </c>
      <c r="J19" s="67">
        <f t="shared" si="5"/>
        <v>615.5333333333333</v>
      </c>
      <c r="K19" s="67">
        <f t="shared" si="5"/>
        <v>1846.6</v>
      </c>
      <c r="L19" s="66">
        <f t="shared" si="5"/>
        <v>344.69866666666667</v>
      </c>
      <c r="M19" s="68">
        <f t="shared" si="5"/>
        <v>4653.4319999999998</v>
      </c>
      <c r="N19" s="80">
        <f>N17*8</f>
        <v>28585.367999999999</v>
      </c>
    </row>
    <row r="22" spans="2:16" ht="21" x14ac:dyDescent="0.35">
      <c r="G22" s="297">
        <v>2022</v>
      </c>
      <c r="H22" s="297"/>
    </row>
    <row r="23" spans="2:16" ht="15.75" thickBot="1" x14ac:dyDescent="0.3"/>
    <row r="24" spans="2:16" ht="19.5" thickBot="1" x14ac:dyDescent="0.35">
      <c r="B24" s="298" t="s">
        <v>92</v>
      </c>
      <c r="C24" s="299"/>
      <c r="D24" s="299"/>
      <c r="E24" s="299"/>
      <c r="F24" s="299"/>
      <c r="G24" s="299"/>
      <c r="H24" s="300"/>
      <c r="I24" s="299"/>
      <c r="J24" s="299"/>
      <c r="K24" s="299"/>
      <c r="L24" s="299"/>
      <c r="M24" s="299"/>
      <c r="N24" s="301"/>
    </row>
    <row r="25" spans="2:16" x14ac:dyDescent="0.25">
      <c r="B25" s="232" t="s">
        <v>42</v>
      </c>
      <c r="C25" s="155"/>
      <c r="D25" s="232" t="s">
        <v>43</v>
      </c>
      <c r="E25" s="138" t="s">
        <v>44</v>
      </c>
      <c r="F25" s="138" t="s">
        <v>45</v>
      </c>
      <c r="G25" s="234" t="s">
        <v>46</v>
      </c>
      <c r="H25" s="147" t="s">
        <v>90</v>
      </c>
      <c r="I25" s="32" t="s">
        <v>20</v>
      </c>
      <c r="J25" s="138" t="s">
        <v>47</v>
      </c>
      <c r="K25" s="32" t="s">
        <v>48</v>
      </c>
      <c r="L25" s="32" t="s">
        <v>49</v>
      </c>
      <c r="M25" s="32" t="s">
        <v>50</v>
      </c>
      <c r="N25" s="235" t="s">
        <v>51</v>
      </c>
    </row>
    <row r="26" spans="2:16" ht="15.75" thickBot="1" x14ac:dyDescent="0.3">
      <c r="B26" s="233"/>
      <c r="C26" s="156"/>
      <c r="D26" s="233"/>
      <c r="E26" s="139" t="s">
        <v>91</v>
      </c>
      <c r="F26" s="34">
        <v>0.08</v>
      </c>
      <c r="G26" s="234"/>
      <c r="H26" s="144"/>
      <c r="I26" s="139" t="s">
        <v>53</v>
      </c>
      <c r="J26" s="139" t="s">
        <v>53</v>
      </c>
      <c r="K26" s="35" t="s">
        <v>53</v>
      </c>
      <c r="L26" s="36">
        <v>0.08</v>
      </c>
      <c r="M26" s="35" t="s">
        <v>54</v>
      </c>
      <c r="N26" s="235"/>
    </row>
    <row r="27" spans="2:16" x14ac:dyDescent="0.25">
      <c r="B27" s="37" t="s">
        <v>55</v>
      </c>
      <c r="C27" s="37" t="s">
        <v>118</v>
      </c>
      <c r="D27" s="38">
        <v>1</v>
      </c>
      <c r="E27" s="39">
        <v>1681.31</v>
      </c>
      <c r="F27" s="39">
        <f>E27*F26</f>
        <v>134.50479999999999</v>
      </c>
      <c r="G27" s="40">
        <f>F27+E27</f>
        <v>1815.8147999999999</v>
      </c>
      <c r="H27" s="150"/>
      <c r="I27" s="40">
        <f>E27/12</f>
        <v>140.10916666666665</v>
      </c>
      <c r="J27" s="40">
        <f t="shared" ref="J27:J28" si="6">I27/3</f>
        <v>46.703055555555551</v>
      </c>
      <c r="K27" s="39">
        <f>E27/12</f>
        <v>140.10916666666665</v>
      </c>
      <c r="L27" s="40">
        <f>(I27+J27+K27)*L26</f>
        <v>26.153711111111107</v>
      </c>
      <c r="M27" s="41">
        <f>I27+J27+K27+L27</f>
        <v>353.07509999999991</v>
      </c>
      <c r="N27" s="42">
        <f>M27+G27</f>
        <v>2168.8898999999997</v>
      </c>
    </row>
    <row r="28" spans="2:16" x14ac:dyDescent="0.25">
      <c r="B28" s="43" t="s">
        <v>56</v>
      </c>
      <c r="C28" s="43" t="s">
        <v>94</v>
      </c>
      <c r="D28" s="44">
        <v>1</v>
      </c>
      <c r="E28" s="45">
        <v>1227.08</v>
      </c>
      <c r="F28" s="45">
        <f>E28*F26</f>
        <v>98.166399999999996</v>
      </c>
      <c r="G28" s="46">
        <f>(E28+F28)</f>
        <v>1325.2464</v>
      </c>
      <c r="H28" s="151">
        <v>52</v>
      </c>
      <c r="I28" s="46">
        <f>E28/12</f>
        <v>102.25666666666666</v>
      </c>
      <c r="J28" s="46">
        <f t="shared" si="6"/>
        <v>34.085555555555551</v>
      </c>
      <c r="K28" s="45">
        <f>E28/12</f>
        <v>102.25666666666666</v>
      </c>
      <c r="L28" s="46">
        <f>(I28+J28+K28)*L26</f>
        <v>19.087911111111108</v>
      </c>
      <c r="M28" s="47">
        <f>I28+J28+K28+L28</f>
        <v>257.68679999999995</v>
      </c>
      <c r="N28" s="48">
        <f>M28+G28+H28</f>
        <v>1634.9331999999999</v>
      </c>
      <c r="O28" s="71"/>
    </row>
    <row r="29" spans="2:16" ht="15.75" thickBot="1" x14ac:dyDescent="0.3">
      <c r="B29" s="49" t="s">
        <v>6</v>
      </c>
      <c r="C29" s="49"/>
      <c r="D29" s="50">
        <v>2</v>
      </c>
      <c r="E29" s="51">
        <f>E28+E27</f>
        <v>2908.39</v>
      </c>
      <c r="F29" s="51">
        <f>F28+F27</f>
        <v>232.6712</v>
      </c>
      <c r="G29" s="52">
        <f>G28+G27</f>
        <v>3141.0612000000001</v>
      </c>
      <c r="H29" s="152"/>
      <c r="I29" s="52">
        <f>I28+I27</f>
        <v>242.36583333333331</v>
      </c>
      <c r="J29" s="52">
        <f>J28+J27</f>
        <v>80.788611111111095</v>
      </c>
      <c r="K29" s="51">
        <f>K28+K27</f>
        <v>242.36583333333331</v>
      </c>
      <c r="L29" s="52">
        <f>L28+L27</f>
        <v>45.241622222222219</v>
      </c>
      <c r="M29" s="53">
        <f>M28+M27</f>
        <v>610.76189999999986</v>
      </c>
      <c r="N29" s="149">
        <f>SUM(N27:N28)</f>
        <v>3803.8230999999996</v>
      </c>
      <c r="O29" s="71"/>
    </row>
    <row r="30" spans="2:16" ht="15.75" thickBot="1" x14ac:dyDescent="0.3">
      <c r="B30" s="55"/>
      <c r="C30" s="55"/>
      <c r="D30" s="56"/>
      <c r="E30" s="57"/>
      <c r="F30" s="57"/>
      <c r="G30" s="57"/>
      <c r="H30" s="57"/>
      <c r="I30" s="57"/>
      <c r="J30" s="57"/>
      <c r="K30" s="57"/>
      <c r="L30" s="57"/>
      <c r="M30" s="57"/>
      <c r="N30" s="58"/>
      <c r="P30" s="71"/>
    </row>
    <row r="31" spans="2:16" ht="15.75" thickBot="1" x14ac:dyDescent="0.3">
      <c r="B31" s="64" t="s">
        <v>89</v>
      </c>
      <c r="C31" s="64"/>
      <c r="D31" s="65">
        <v>2</v>
      </c>
      <c r="E31" s="66">
        <f t="shared" ref="E31:N31" si="7">E29*3</f>
        <v>8725.17</v>
      </c>
      <c r="F31" s="69">
        <f t="shared" si="7"/>
        <v>698.0136</v>
      </c>
      <c r="G31" s="148">
        <f t="shared" si="7"/>
        <v>9423.1836000000003</v>
      </c>
      <c r="H31" s="154"/>
      <c r="I31" s="70">
        <f t="shared" si="7"/>
        <v>727.09749999999997</v>
      </c>
      <c r="J31" s="67">
        <f t="shared" si="7"/>
        <v>242.36583333333328</v>
      </c>
      <c r="K31" s="67">
        <f t="shared" si="7"/>
        <v>727.09749999999997</v>
      </c>
      <c r="L31" s="66">
        <f t="shared" si="7"/>
        <v>135.72486666666666</v>
      </c>
      <c r="M31" s="68">
        <f t="shared" si="7"/>
        <v>1832.2856999999995</v>
      </c>
      <c r="N31" s="80">
        <f t="shared" si="7"/>
        <v>11411.469299999999</v>
      </c>
    </row>
    <row r="33" spans="1:16" ht="15" customHeight="1" x14ac:dyDescent="0.3">
      <c r="B33" s="295" t="s">
        <v>93</v>
      </c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6"/>
    </row>
    <row r="34" spans="1:16" x14ac:dyDescent="0.25">
      <c r="B34" s="138" t="s">
        <v>42</v>
      </c>
      <c r="C34" s="155"/>
      <c r="D34" s="138" t="s">
        <v>86</v>
      </c>
      <c r="E34" s="138" t="s">
        <v>44</v>
      </c>
      <c r="F34" s="138" t="s">
        <v>45</v>
      </c>
      <c r="G34" s="140" t="s">
        <v>66</v>
      </c>
      <c r="H34" s="147" t="s">
        <v>87</v>
      </c>
      <c r="I34" s="32" t="s">
        <v>20</v>
      </c>
      <c r="J34" s="138" t="s">
        <v>47</v>
      </c>
      <c r="K34" s="32" t="s">
        <v>48</v>
      </c>
      <c r="L34" s="32" t="s">
        <v>49</v>
      </c>
      <c r="M34" s="32" t="s">
        <v>50</v>
      </c>
      <c r="N34" s="141" t="s">
        <v>51</v>
      </c>
    </row>
    <row r="35" spans="1:16" ht="15.75" thickBot="1" x14ac:dyDescent="0.3">
      <c r="B35" s="139"/>
      <c r="C35" s="156"/>
      <c r="D35" s="139"/>
      <c r="E35" s="59">
        <v>44652</v>
      </c>
      <c r="F35" s="34">
        <v>0.08</v>
      </c>
      <c r="G35" s="147"/>
      <c r="H35" s="144"/>
      <c r="I35" s="139" t="s">
        <v>53</v>
      </c>
      <c r="J35" s="139" t="s">
        <v>53</v>
      </c>
      <c r="K35" s="35" t="s">
        <v>53</v>
      </c>
      <c r="L35" s="36">
        <v>0.08</v>
      </c>
      <c r="M35" s="35" t="s">
        <v>54</v>
      </c>
      <c r="N35" s="141"/>
    </row>
    <row r="36" spans="1:16" x14ac:dyDescent="0.25">
      <c r="B36" s="37" t="s">
        <v>96</v>
      </c>
      <c r="C36" s="37" t="s">
        <v>95</v>
      </c>
      <c r="D36" s="38">
        <v>1</v>
      </c>
      <c r="E36" s="39">
        <v>1832.62</v>
      </c>
      <c r="F36" s="39">
        <f>E36*F35</f>
        <v>146.6096</v>
      </c>
      <c r="G36" s="145">
        <f>(E36+F36)*D36*1</f>
        <v>1979.2295999999999</v>
      </c>
      <c r="H36" s="150"/>
      <c r="I36" s="40">
        <f>E36/12</f>
        <v>152.71833333333333</v>
      </c>
      <c r="J36" s="39">
        <f>I36/3</f>
        <v>50.906111111111109</v>
      </c>
      <c r="K36" s="39">
        <f>E36/12</f>
        <v>152.71833333333333</v>
      </c>
      <c r="L36" s="40">
        <f>(I36+J36+K36)*L35</f>
        <v>28.507422222222221</v>
      </c>
      <c r="M36" s="41">
        <f>I36+J36+K36+L36*D36</f>
        <v>384.85019999999997</v>
      </c>
      <c r="N36" s="42">
        <f>M36+G36</f>
        <v>2364.0798</v>
      </c>
    </row>
    <row r="37" spans="1:16" x14ac:dyDescent="0.25">
      <c r="B37" s="43" t="s">
        <v>80</v>
      </c>
      <c r="C37" s="43" t="s">
        <v>95</v>
      </c>
      <c r="D37" s="44">
        <v>1</v>
      </c>
      <c r="E37" s="45">
        <v>1337.51</v>
      </c>
      <c r="F37" s="45">
        <f>E37*F35</f>
        <v>107.0008</v>
      </c>
      <c r="G37" s="47">
        <f>(E37+F37)*D37*1</f>
        <v>1444.5108</v>
      </c>
      <c r="H37" s="151">
        <v>55</v>
      </c>
      <c r="I37" s="46">
        <f>E37/12</f>
        <v>111.45916666666666</v>
      </c>
      <c r="J37" s="45">
        <f t="shared" ref="J37" si="8">I37/3</f>
        <v>37.153055555555554</v>
      </c>
      <c r="K37" s="45">
        <f>E37/12</f>
        <v>111.45916666666666</v>
      </c>
      <c r="L37" s="46">
        <f>(I37+J37+K37)*L35</f>
        <v>20.805711111111108</v>
      </c>
      <c r="M37" s="47">
        <f>I37+J37+K37+L37*1</f>
        <v>280.87709999999998</v>
      </c>
      <c r="N37" s="48">
        <f>M37+G37+H37</f>
        <v>1780.3878999999999</v>
      </c>
      <c r="P37" s="71"/>
    </row>
    <row r="38" spans="1:16" ht="15.75" thickBot="1" x14ac:dyDescent="0.3">
      <c r="B38" s="49" t="s">
        <v>6</v>
      </c>
      <c r="C38" s="49"/>
      <c r="D38" s="50">
        <v>2</v>
      </c>
      <c r="E38" s="60">
        <f>SUM(E36:E37)</f>
        <v>3170.13</v>
      </c>
      <c r="F38" s="61">
        <f t="shared" ref="F38:M38" si="9">SUM(F36:F37)</f>
        <v>253.6104</v>
      </c>
      <c r="G38" s="62">
        <f t="shared" si="9"/>
        <v>3423.7403999999997</v>
      </c>
      <c r="H38" s="152"/>
      <c r="I38" s="61">
        <f t="shared" si="9"/>
        <v>264.17750000000001</v>
      </c>
      <c r="J38" s="61">
        <f t="shared" si="9"/>
        <v>88.05916666666667</v>
      </c>
      <c r="K38" s="61">
        <f t="shared" si="9"/>
        <v>264.17750000000001</v>
      </c>
      <c r="L38" s="60">
        <f t="shared" si="9"/>
        <v>49.313133333333326</v>
      </c>
      <c r="M38" s="63">
        <f t="shared" si="9"/>
        <v>665.72730000000001</v>
      </c>
      <c r="N38" s="149">
        <f>SUM(N36:N37)</f>
        <v>4144.4677000000001</v>
      </c>
      <c r="P38" s="71">
        <f>20263.59+15986.43+1154.52+5040+11700</f>
        <v>54144.54</v>
      </c>
    </row>
    <row r="39" spans="1:16" ht="15.75" thickBot="1" x14ac:dyDescent="0.3">
      <c r="H39" s="153"/>
      <c r="I39" s="27"/>
      <c r="J39" s="27"/>
      <c r="K39" s="27"/>
      <c r="L39" s="27"/>
      <c r="P39" s="71"/>
    </row>
    <row r="40" spans="1:16" ht="15.75" thickBot="1" x14ac:dyDescent="0.3">
      <c r="B40" s="64" t="s">
        <v>88</v>
      </c>
      <c r="C40" s="64"/>
      <c r="D40" s="65">
        <v>2</v>
      </c>
      <c r="E40" s="66">
        <f t="shared" ref="E40:N40" si="10">E38*9</f>
        <v>28531.170000000002</v>
      </c>
      <c r="F40" s="69">
        <f t="shared" si="10"/>
        <v>2282.4935999999998</v>
      </c>
      <c r="G40" s="148">
        <f t="shared" si="10"/>
        <v>30813.663599999996</v>
      </c>
      <c r="H40" s="154"/>
      <c r="I40" s="70">
        <f t="shared" si="10"/>
        <v>2377.5974999999999</v>
      </c>
      <c r="J40" s="67">
        <f t="shared" si="10"/>
        <v>792.53250000000003</v>
      </c>
      <c r="K40" s="67">
        <f t="shared" si="10"/>
        <v>2377.5974999999999</v>
      </c>
      <c r="L40" s="66">
        <f t="shared" si="10"/>
        <v>443.81819999999993</v>
      </c>
      <c r="M40" s="68">
        <f t="shared" si="10"/>
        <v>5991.5457000000006</v>
      </c>
      <c r="N40" s="80">
        <f t="shared" si="10"/>
        <v>37300.209300000002</v>
      </c>
    </row>
    <row r="42" spans="1:16" x14ac:dyDescent="0.25">
      <c r="P42" s="71">
        <f>4156.06-N38</f>
        <v>11.59230000000025</v>
      </c>
    </row>
    <row r="44" spans="1:16" x14ac:dyDescent="0.25">
      <c r="C44" s="288" t="s">
        <v>97</v>
      </c>
      <c r="D44" s="288"/>
      <c r="E44" s="288"/>
      <c r="F44" s="288"/>
      <c r="G44" s="288"/>
    </row>
    <row r="45" spans="1:16" x14ac:dyDescent="0.25">
      <c r="C45" s="142"/>
      <c r="D45" s="142"/>
      <c r="E45" s="142"/>
      <c r="F45" s="142"/>
      <c r="G45" s="142"/>
      <c r="H45" s="158"/>
    </row>
    <row r="46" spans="1:16" ht="15.75" thickBot="1" x14ac:dyDescent="0.3">
      <c r="C46" s="142"/>
      <c r="D46" s="142"/>
      <c r="E46" s="142"/>
      <c r="F46" s="142"/>
      <c r="G46" s="142"/>
      <c r="H46" s="158"/>
    </row>
    <row r="47" spans="1:16" ht="20.25" thickTop="1" thickBot="1" x14ac:dyDescent="0.35">
      <c r="A47" s="293" t="s">
        <v>98</v>
      </c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18"/>
      <c r="M47" s="216"/>
    </row>
    <row r="48" spans="1:16" ht="15" customHeight="1" thickTop="1" thickBot="1" x14ac:dyDescent="0.3">
      <c r="A48" s="294" t="s">
        <v>100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25" t="s">
        <v>6</v>
      </c>
      <c r="M48" s="217" t="s">
        <v>66</v>
      </c>
    </row>
    <row r="49" spans="1:16" ht="17.25" thickTop="1" thickBot="1" x14ac:dyDescent="0.3">
      <c r="A49" s="205" t="s">
        <v>99</v>
      </c>
      <c r="B49" s="199" t="s">
        <v>102</v>
      </c>
      <c r="C49" s="194" t="s">
        <v>101</v>
      </c>
      <c r="D49" s="289" t="s">
        <v>103</v>
      </c>
      <c r="E49" s="290"/>
      <c r="F49" s="291" t="s">
        <v>114</v>
      </c>
      <c r="G49" s="292"/>
      <c r="H49" s="289" t="s">
        <v>106</v>
      </c>
      <c r="I49" s="292"/>
      <c r="J49" s="289" t="s">
        <v>115</v>
      </c>
      <c r="K49" s="292"/>
      <c r="L49" s="225" t="s">
        <v>120</v>
      </c>
      <c r="M49" s="217" t="s">
        <v>119</v>
      </c>
    </row>
    <row r="50" spans="1:16" ht="16.5" thickTop="1" thickBot="1" x14ac:dyDescent="0.3">
      <c r="A50" s="206"/>
      <c r="B50" s="200"/>
      <c r="C50" s="195"/>
      <c r="D50" s="175" t="s">
        <v>104</v>
      </c>
      <c r="E50" s="186" t="s">
        <v>105</v>
      </c>
      <c r="F50" s="188" t="s">
        <v>104</v>
      </c>
      <c r="G50" s="171" t="s">
        <v>105</v>
      </c>
      <c r="H50" s="175" t="s">
        <v>104</v>
      </c>
      <c r="I50" s="171" t="s">
        <v>105</v>
      </c>
      <c r="J50" s="177" t="s">
        <v>104</v>
      </c>
      <c r="K50" s="178" t="s">
        <v>105</v>
      </c>
      <c r="L50" s="219"/>
      <c r="M50" s="222"/>
    </row>
    <row r="51" spans="1:16" ht="16.5" thickTop="1" thickBot="1" x14ac:dyDescent="0.3">
      <c r="A51" s="202">
        <v>1</v>
      </c>
      <c r="B51" s="164" t="s">
        <v>96</v>
      </c>
      <c r="C51" s="196" t="s">
        <v>117</v>
      </c>
      <c r="D51" s="191">
        <v>2364.08</v>
      </c>
      <c r="E51" s="187">
        <f>D51*9</f>
        <v>21276.720000000001</v>
      </c>
      <c r="F51" s="189">
        <v>0</v>
      </c>
      <c r="G51" s="190">
        <v>0</v>
      </c>
      <c r="H51" s="182">
        <v>0</v>
      </c>
      <c r="I51" s="179">
        <v>0</v>
      </c>
      <c r="J51" s="176">
        <f>500+146</f>
        <v>646</v>
      </c>
      <c r="K51" s="172">
        <f>J51*9</f>
        <v>5814</v>
      </c>
      <c r="L51" s="220">
        <f>E51</f>
        <v>21276.720000000001</v>
      </c>
      <c r="M51" s="223">
        <f>K51</f>
        <v>5814</v>
      </c>
    </row>
    <row r="52" spans="1:16" ht="16.5" thickTop="1" thickBot="1" x14ac:dyDescent="0.3">
      <c r="A52" s="203">
        <v>1</v>
      </c>
      <c r="B52" s="157" t="s">
        <v>107</v>
      </c>
      <c r="C52" s="197" t="s">
        <v>95</v>
      </c>
      <c r="D52" s="192">
        <v>1780.39</v>
      </c>
      <c r="E52" s="45">
        <f>D52*9</f>
        <v>16023.51</v>
      </c>
      <c r="F52" s="161">
        <v>0</v>
      </c>
      <c r="G52" s="165">
        <v>0</v>
      </c>
      <c r="H52" s="183">
        <v>0</v>
      </c>
      <c r="I52" s="180">
        <v>0</v>
      </c>
      <c r="J52" s="162">
        <v>500</v>
      </c>
      <c r="K52" s="173">
        <f>500*9</f>
        <v>4500</v>
      </c>
      <c r="L52" s="220">
        <f>E52</f>
        <v>16023.51</v>
      </c>
      <c r="M52" s="223">
        <f>K52</f>
        <v>4500</v>
      </c>
      <c r="P52" s="71"/>
    </row>
    <row r="53" spans="1:16" ht="16.5" thickTop="1" thickBot="1" x14ac:dyDescent="0.3">
      <c r="A53" s="203">
        <v>1</v>
      </c>
      <c r="B53" s="159" t="s">
        <v>108</v>
      </c>
      <c r="C53" s="198" t="s">
        <v>109</v>
      </c>
      <c r="D53" s="193">
        <v>0</v>
      </c>
      <c r="E53" s="160">
        <v>0</v>
      </c>
      <c r="F53" s="163">
        <v>0</v>
      </c>
      <c r="G53" s="166">
        <v>0</v>
      </c>
      <c r="H53" s="184">
        <v>0</v>
      </c>
      <c r="I53" s="181">
        <v>0</v>
      </c>
      <c r="J53" s="163">
        <v>400</v>
      </c>
      <c r="K53" s="174">
        <f>J53*9</f>
        <v>3600</v>
      </c>
      <c r="L53" s="220"/>
      <c r="M53" s="223">
        <f>K53</f>
        <v>3600</v>
      </c>
      <c r="P53" s="71"/>
    </row>
    <row r="54" spans="1:16" ht="16.5" thickTop="1" thickBot="1" x14ac:dyDescent="0.3">
      <c r="A54" s="204">
        <v>1</v>
      </c>
      <c r="B54" s="159" t="s">
        <v>110</v>
      </c>
      <c r="C54" s="198" t="s">
        <v>111</v>
      </c>
      <c r="D54" s="193">
        <v>0</v>
      </c>
      <c r="E54" s="160">
        <v>0</v>
      </c>
      <c r="F54" s="163">
        <v>560</v>
      </c>
      <c r="G54" s="166">
        <v>5040</v>
      </c>
      <c r="H54" s="184">
        <v>0</v>
      </c>
      <c r="I54" s="181">
        <v>0</v>
      </c>
      <c r="J54" s="163">
        <v>0</v>
      </c>
      <c r="K54" s="174">
        <v>0</v>
      </c>
      <c r="L54" s="220">
        <f>G54</f>
        <v>5040</v>
      </c>
      <c r="M54" s="223"/>
      <c r="P54" s="71"/>
    </row>
    <row r="55" spans="1:16" ht="16.5" thickTop="1" thickBot="1" x14ac:dyDescent="0.3">
      <c r="A55" s="204">
        <v>1</v>
      </c>
      <c r="B55" s="159" t="s">
        <v>112</v>
      </c>
      <c r="C55" s="198" t="s">
        <v>113</v>
      </c>
      <c r="D55" s="193">
        <v>0</v>
      </c>
      <c r="E55" s="160">
        <v>0</v>
      </c>
      <c r="F55" s="163">
        <v>1300</v>
      </c>
      <c r="G55" s="166">
        <f>F55*9</f>
        <v>11700</v>
      </c>
      <c r="H55" s="184">
        <v>0</v>
      </c>
      <c r="I55" s="181">
        <f>H55*9</f>
        <v>0</v>
      </c>
      <c r="J55" s="163">
        <v>0</v>
      </c>
      <c r="K55" s="174">
        <f>J55*9</f>
        <v>0</v>
      </c>
      <c r="L55" s="220">
        <f>G55</f>
        <v>11700</v>
      </c>
      <c r="M55" s="223"/>
      <c r="P55" s="71"/>
    </row>
    <row r="56" spans="1:16" ht="17.25" thickTop="1" thickBot="1" x14ac:dyDescent="0.3">
      <c r="A56" s="207"/>
      <c r="B56" s="208" t="s">
        <v>6</v>
      </c>
      <c r="C56" s="209"/>
      <c r="D56" s="210">
        <f>SUM(D51:D52)</f>
        <v>4144.47</v>
      </c>
      <c r="E56" s="211">
        <f>SUM(E51:E52)</f>
        <v>37300.230000000003</v>
      </c>
      <c r="F56" s="211">
        <f>SUM(F51:F55)</f>
        <v>1860</v>
      </c>
      <c r="G56" s="212">
        <f>SUM(G54:G55)</f>
        <v>16740</v>
      </c>
      <c r="H56" s="213">
        <f>SUM(H51:H55)</f>
        <v>0</v>
      </c>
      <c r="I56" s="214">
        <f>SUM(I54:I55)</f>
        <v>0</v>
      </c>
      <c r="J56" s="211">
        <f>SUM(J51:J55)</f>
        <v>1546</v>
      </c>
      <c r="K56" s="215">
        <f>K53</f>
        <v>3600</v>
      </c>
      <c r="L56" s="221"/>
      <c r="M56" s="224">
        <f>SUM(M51:M53)</f>
        <v>13914</v>
      </c>
      <c r="P56" s="71">
        <f>20263.59+15986.43+1154.52+5040+11700</f>
        <v>54144.54</v>
      </c>
    </row>
    <row r="57" spans="1:16" ht="15.75" thickTop="1" x14ac:dyDescent="0.25">
      <c r="A57" s="201"/>
      <c r="B57" s="170"/>
      <c r="G57" s="153"/>
      <c r="H57" s="27"/>
      <c r="I57" s="185"/>
      <c r="J57" s="27"/>
      <c r="K57" s="27" t="s">
        <v>116</v>
      </c>
      <c r="L57" s="168"/>
      <c r="M57" s="168"/>
      <c r="P57" s="71"/>
    </row>
    <row r="58" spans="1:16" x14ac:dyDescent="0.25">
      <c r="A58" s="169"/>
    </row>
    <row r="59" spans="1:16" x14ac:dyDescent="0.25">
      <c r="B59" s="167"/>
    </row>
    <row r="61" spans="1:16" ht="21" x14ac:dyDescent="0.35">
      <c r="D61" s="287" t="s">
        <v>121</v>
      </c>
      <c r="E61" s="287"/>
      <c r="F61" s="287"/>
      <c r="G61" s="287"/>
      <c r="H61" s="287"/>
      <c r="I61" s="287"/>
      <c r="J61" s="287"/>
    </row>
    <row r="63" spans="1:16" ht="15.75" x14ac:dyDescent="0.25">
      <c r="D63" s="281" t="s">
        <v>132</v>
      </c>
      <c r="E63" s="282"/>
      <c r="F63" s="283"/>
      <c r="H63" s="284" t="s">
        <v>133</v>
      </c>
      <c r="I63" s="285"/>
      <c r="J63" s="286"/>
    </row>
    <row r="64" spans="1:16" x14ac:dyDescent="0.25">
      <c r="D64" s="227"/>
      <c r="E64" s="227"/>
      <c r="F64" s="227"/>
      <c r="H64" s="227"/>
      <c r="I64" s="227"/>
      <c r="J64" s="227"/>
    </row>
    <row r="65" spans="4:10" x14ac:dyDescent="0.25">
      <c r="D65" s="227"/>
      <c r="E65" s="227" t="s">
        <v>123</v>
      </c>
      <c r="F65" s="228">
        <v>1546.81</v>
      </c>
      <c r="H65" s="227"/>
      <c r="I65" s="227" t="s">
        <v>123</v>
      </c>
      <c r="J65" s="228">
        <v>1686.01</v>
      </c>
    </row>
    <row r="66" spans="4:10" x14ac:dyDescent="0.25">
      <c r="D66" s="227"/>
      <c r="E66" s="227" t="s">
        <v>124</v>
      </c>
      <c r="F66" s="228">
        <v>1180.9100000000001</v>
      </c>
      <c r="H66" s="227"/>
      <c r="I66" s="227" t="s">
        <v>124</v>
      </c>
      <c r="J66" s="228">
        <v>1285.51</v>
      </c>
    </row>
    <row r="67" spans="4:10" x14ac:dyDescent="0.25">
      <c r="D67" s="227" t="s">
        <v>122</v>
      </c>
      <c r="E67" s="227" t="s">
        <v>125</v>
      </c>
      <c r="F67" s="228">
        <v>252.24</v>
      </c>
      <c r="H67" s="227" t="s">
        <v>122</v>
      </c>
      <c r="I67" s="227" t="s">
        <v>125</v>
      </c>
      <c r="J67" s="228">
        <v>11.59</v>
      </c>
    </row>
    <row r="68" spans="4:10" x14ac:dyDescent="0.25">
      <c r="D68" s="227"/>
      <c r="E68" s="227" t="s">
        <v>126</v>
      </c>
      <c r="F68" s="228">
        <v>99.953000000000003</v>
      </c>
      <c r="H68" s="227"/>
      <c r="I68" s="227"/>
      <c r="J68" s="228">
        <f>SUM(J65:J67)</f>
        <v>2983.11</v>
      </c>
    </row>
    <row r="69" spans="4:10" x14ac:dyDescent="0.25">
      <c r="D69" s="227"/>
      <c r="E69" s="227"/>
      <c r="F69" s="228">
        <f>SUM(F65:F68)</f>
        <v>3079.913</v>
      </c>
      <c r="H69" s="227"/>
      <c r="I69" s="227"/>
      <c r="J69" s="228"/>
    </row>
    <row r="70" spans="4:10" x14ac:dyDescent="0.25">
      <c r="D70" s="227"/>
      <c r="E70" s="227"/>
      <c r="F70" s="228"/>
      <c r="H70" s="227"/>
      <c r="I70" s="227"/>
      <c r="J70" s="228"/>
    </row>
    <row r="71" spans="4:10" x14ac:dyDescent="0.25">
      <c r="D71" s="227"/>
      <c r="E71" s="227" t="s">
        <v>128</v>
      </c>
      <c r="F71" s="228">
        <v>1040</v>
      </c>
      <c r="H71" s="227"/>
      <c r="I71" s="227" t="s">
        <v>128</v>
      </c>
      <c r="J71" s="228">
        <v>1040</v>
      </c>
    </row>
    <row r="72" spans="4:10" x14ac:dyDescent="0.25">
      <c r="D72" s="227" t="s">
        <v>127</v>
      </c>
      <c r="E72" s="227" t="s">
        <v>129</v>
      </c>
      <c r="F72" s="228">
        <v>448</v>
      </c>
      <c r="H72" s="227" t="s">
        <v>127</v>
      </c>
      <c r="I72" s="227" t="s">
        <v>129</v>
      </c>
      <c r="J72" s="228">
        <v>448</v>
      </c>
    </row>
    <row r="73" spans="4:10" x14ac:dyDescent="0.25">
      <c r="D73" s="227"/>
      <c r="E73" s="227" t="s">
        <v>125</v>
      </c>
      <c r="F73" s="228">
        <v>269.22000000000003</v>
      </c>
      <c r="H73" s="227"/>
      <c r="I73" s="227" t="s">
        <v>125</v>
      </c>
      <c r="J73" s="228">
        <v>269.22000000000003</v>
      </c>
    </row>
    <row r="74" spans="4:10" x14ac:dyDescent="0.25">
      <c r="D74" s="227"/>
      <c r="E74" s="227"/>
      <c r="F74" s="228">
        <f>SUM(F71:F73)</f>
        <v>1757.22</v>
      </c>
      <c r="H74" s="227"/>
      <c r="I74" s="227"/>
      <c r="J74" s="228">
        <f>SUM(J71:J73)</f>
        <v>1757.22</v>
      </c>
    </row>
    <row r="75" spans="4:10" x14ac:dyDescent="0.25">
      <c r="D75" s="227"/>
      <c r="E75" s="227"/>
      <c r="F75" s="228"/>
      <c r="H75" s="227"/>
      <c r="I75" s="227"/>
      <c r="J75" s="228"/>
    </row>
    <row r="76" spans="4:10" x14ac:dyDescent="0.25">
      <c r="D76" s="227" t="s">
        <v>130</v>
      </c>
      <c r="E76" s="227" t="s">
        <v>131</v>
      </c>
      <c r="F76" s="228">
        <v>136</v>
      </c>
      <c r="H76" s="227" t="s">
        <v>130</v>
      </c>
      <c r="I76" s="227" t="s">
        <v>131</v>
      </c>
      <c r="J76" s="228">
        <v>136</v>
      </c>
    </row>
    <row r="77" spans="4:10" x14ac:dyDescent="0.25">
      <c r="F77" s="226"/>
      <c r="J77" s="226"/>
    </row>
    <row r="78" spans="4:10" x14ac:dyDescent="0.25">
      <c r="F78" s="226"/>
      <c r="J78" s="226"/>
    </row>
    <row r="79" spans="4:10" x14ac:dyDescent="0.25">
      <c r="J79" s="226"/>
    </row>
  </sheetData>
  <mergeCells count="24">
    <mergeCell ref="B33:N33"/>
    <mergeCell ref="G22:H22"/>
    <mergeCell ref="B12:N12"/>
    <mergeCell ref="G2:H2"/>
    <mergeCell ref="B25:B26"/>
    <mergeCell ref="D25:D26"/>
    <mergeCell ref="G25:G26"/>
    <mergeCell ref="N25:N26"/>
    <mergeCell ref="B4:N4"/>
    <mergeCell ref="B5:B6"/>
    <mergeCell ref="D5:D6"/>
    <mergeCell ref="G5:G6"/>
    <mergeCell ref="N5:N6"/>
    <mergeCell ref="B24:N24"/>
    <mergeCell ref="D63:F63"/>
    <mergeCell ref="H63:J63"/>
    <mergeCell ref="D61:J61"/>
    <mergeCell ref="C44:G44"/>
    <mergeCell ref="D49:E49"/>
    <mergeCell ref="F49:G49"/>
    <mergeCell ref="H49:I49"/>
    <mergeCell ref="J49:K49"/>
    <mergeCell ref="A47:K47"/>
    <mergeCell ref="A48:K4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RH CLT</vt:lpstr>
      <vt:lpstr>consumo</vt:lpstr>
      <vt:lpstr>rh</vt:lpstr>
      <vt:lpstr>terceiro</vt:lpstr>
      <vt:lpstr>util</vt:lpstr>
      <vt:lpstr>quadro</vt:lpstr>
      <vt:lpstr>total</vt:lpstr>
      <vt:lpstr>Rascunho</vt:lpstr>
      <vt:lpstr>'RH CLT'!Area_de_impressao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Router</cp:lastModifiedBy>
  <cp:lastPrinted>2021-11-03T12:31:24Z</cp:lastPrinted>
  <dcterms:created xsi:type="dcterms:W3CDTF">2019-11-08T14:59:14Z</dcterms:created>
  <dcterms:modified xsi:type="dcterms:W3CDTF">2021-11-25T14:46:47Z</dcterms:modified>
</cp:coreProperties>
</file>